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955" windowHeight="9720" activeTab="1"/>
  </bookViews>
  <sheets>
    <sheet name="Multi-Mech" sheetId="1" r:id="rId1"/>
    <sheet name="Solo-Mech" sheetId="2" r:id="rId2"/>
    <sheet name="Slim-Mech" sheetId="3" r:id="rId3"/>
    <sheet name="Лист1" sheetId="4" state="hidden" r:id="rId4"/>
    <sheet name="Лист3" sheetId="5" state="hidden" r:id="rId5"/>
    <sheet name="Технический Slim-Mech" sheetId="6" state="hidden" r:id="rId6"/>
  </sheets>
  <calcPr calcId="144525"/>
</workbook>
</file>

<file path=xl/calcChain.xml><?xml version="1.0" encoding="utf-8"?>
<calcChain xmlns="http://schemas.openxmlformats.org/spreadsheetml/2006/main">
  <c r="K37" i="6" l="1"/>
  <c r="V5" i="6"/>
  <c r="V4" i="6"/>
  <c r="V3" i="6"/>
  <c r="V2" i="6"/>
  <c r="W2" i="6" s="1"/>
  <c r="V9" i="6" s="1"/>
  <c r="E58" i="5"/>
  <c r="E57" i="5"/>
  <c r="E56" i="5"/>
  <c r="E55" i="5"/>
  <c r="E54" i="5"/>
  <c r="E53" i="5"/>
  <c r="E52" i="5"/>
  <c r="E51" i="5"/>
  <c r="E50" i="5"/>
  <c r="E49" i="5"/>
  <c r="E48" i="5"/>
  <c r="E47" i="5"/>
  <c r="E46" i="5"/>
  <c r="E45" i="5"/>
  <c r="E44" i="5"/>
  <c r="E43" i="5"/>
  <c r="E42" i="5"/>
  <c r="E41" i="5"/>
  <c r="E40" i="5"/>
  <c r="E39" i="5"/>
  <c r="E38" i="5"/>
  <c r="E37" i="5"/>
  <c r="E36" i="5"/>
  <c r="E35" i="5"/>
  <c r="E34" i="5"/>
  <c r="E33" i="5"/>
  <c r="E32" i="5"/>
  <c r="E31" i="5"/>
  <c r="E30" i="5"/>
  <c r="E29" i="5"/>
  <c r="E28" i="5"/>
  <c r="E27" i="5"/>
  <c r="E26" i="5"/>
  <c r="E25" i="5"/>
  <c r="E24" i="5"/>
  <c r="E23" i="5"/>
  <c r="E22" i="5"/>
  <c r="E21" i="5"/>
  <c r="E20" i="5"/>
  <c r="E19" i="5"/>
  <c r="E18" i="5"/>
  <c r="E17" i="5"/>
  <c r="E16" i="5"/>
  <c r="E15" i="5"/>
  <c r="E14" i="5"/>
  <c r="E13" i="5"/>
  <c r="E12" i="5"/>
  <c r="E11" i="5"/>
  <c r="E10" i="5"/>
  <c r="E9" i="5"/>
  <c r="E8" i="5"/>
  <c r="E7" i="5"/>
  <c r="E6" i="5"/>
  <c r="E5" i="5"/>
  <c r="E4" i="5"/>
  <c r="E3" i="5"/>
  <c r="E2" i="5"/>
  <c r="E1" i="5"/>
  <c r="C17" i="3"/>
  <c r="D11" i="3"/>
  <c r="N9" i="3"/>
  <c r="D9" i="3"/>
  <c r="D7" i="3"/>
  <c r="D5" i="3"/>
  <c r="C16" i="2"/>
  <c r="C18" i="2" s="1"/>
  <c r="C16" i="1"/>
  <c r="E10" i="1"/>
  <c r="E8" i="1"/>
  <c r="H4" i="1"/>
  <c r="D4" i="1"/>
  <c r="C14" i="1" s="1"/>
  <c r="G16" i="4"/>
  <c r="D18" i="2" l="1"/>
  <c r="J2" i="2"/>
  <c r="C20" i="2" s="1"/>
  <c r="D20" i="2" s="1"/>
  <c r="E14" i="1"/>
  <c r="V6" i="6"/>
  <c r="V7" i="6" a="1"/>
  <c r="C18" i="1"/>
  <c r="H19" i="3" a="1"/>
  <c r="I19" i="3" a="1"/>
  <c r="C20" i="1" l="1"/>
  <c r="I19" i="3"/>
  <c r="V7" i="6"/>
  <c r="H19" i="3"/>
  <c r="V8" i="6" l="1"/>
  <c r="H5" i="3" s="1"/>
  <c r="I5" i="3" s="1"/>
  <c r="G5" i="3"/>
  <c r="C19" i="3"/>
  <c r="F5" i="3"/>
  <c r="E17" i="3"/>
  <c r="E19" i="3" s="1"/>
  <c r="F7" i="3" l="1"/>
  <c r="F9" i="3" s="1"/>
  <c r="F11" i="3" s="1"/>
  <c r="G11" i="3" s="1"/>
  <c r="G7" i="3"/>
  <c r="G9" i="3" s="1"/>
</calcChain>
</file>

<file path=xl/sharedStrings.xml><?xml version="1.0" encoding="utf-8"?>
<sst xmlns="http://schemas.openxmlformats.org/spreadsheetml/2006/main" count="404" uniqueCount="245">
  <si>
    <t>Расчет подъемника Multi-Mech</t>
  </si>
  <si>
    <t>Выберите материал фасада</t>
  </si>
  <si>
    <t>МДФ</t>
  </si>
  <si>
    <t>Материал фасада ЛДСП или МДФ из выпадающего списка</t>
  </si>
  <si>
    <t>Лог высота</t>
  </si>
  <si>
    <t>Укажите толщину фасадов, мм</t>
  </si>
  <si>
    <t>Укажите толщину фасадов в мм.</t>
  </si>
  <si>
    <t>Укажите суммарную высоту фасада, мм</t>
  </si>
  <si>
    <t>Укажите ширину фасада, мм</t>
  </si>
  <si>
    <t>Выберите цвет подъемника</t>
  </si>
  <si>
    <t>Белый</t>
  </si>
  <si>
    <t>Всего цветов 5. Выберите из выпадающего списка</t>
  </si>
  <si>
    <t>Вес вашего фасада, гр.</t>
  </si>
  <si>
    <t>Длина плеча подъемника</t>
  </si>
  <si>
    <t>Это тип вашего подъемника</t>
  </si>
  <si>
    <t>Силовой блок</t>
  </si>
  <si>
    <t>Необходимый вам силовой блок. Он уже интегрирован в подъемник</t>
  </si>
  <si>
    <t>Артикул</t>
  </si>
  <si>
    <t>Заберите ваш артикул для заказа</t>
  </si>
  <si>
    <t>Сцепка ячейки</t>
  </si>
  <si>
    <t>Расчет подъемника Solo-Mech</t>
  </si>
  <si>
    <t>БелыйA1</t>
  </si>
  <si>
    <t>СерыйA1</t>
  </si>
  <si>
    <t>Выберите цвет</t>
  </si>
  <si>
    <t>белый, серый или антрацит</t>
  </si>
  <si>
    <t>Серый</t>
  </si>
  <si>
    <t>АнтрацитA1</t>
  </si>
  <si>
    <t>Антрацит</t>
  </si>
  <si>
    <t>БелыйB1</t>
  </si>
  <si>
    <t>Введите ширину фасада, мм</t>
  </si>
  <si>
    <t>максимальная ширина составляет 1200 мм</t>
  </si>
  <si>
    <t>СерыйB1</t>
  </si>
  <si>
    <t>ЛДСП</t>
  </si>
  <si>
    <t>АнтрацитB1</t>
  </si>
  <si>
    <t>Введите высоту фасада, мм</t>
  </si>
  <si>
    <t>от 200 до 600 мм</t>
  </si>
  <si>
    <t>БелыйC1</t>
  </si>
  <si>
    <t xml:space="preserve">
Профиль алюминиевый + стекло</t>
  </si>
  <si>
    <t>СерыйC1</t>
  </si>
  <si>
    <t>Профиль алюминиевый узкий + стекло</t>
  </si>
  <si>
    <t>АнтрацитC1</t>
  </si>
  <si>
    <t>Выберите толщину фасада, мм</t>
  </si>
  <si>
    <t>Вес ручки, кг</t>
  </si>
  <si>
    <t>100 гр. по умолчанию</t>
  </si>
  <si>
    <t>Итоговый вес фасада, кг</t>
  </si>
  <si>
    <t>Механизм:</t>
  </si>
  <si>
    <t>Нужный вам артикул:</t>
  </si>
  <si>
    <t>Расчет подъемника Slim-Mech</t>
  </si>
  <si>
    <t>Комплект вашего подъемника</t>
  </si>
  <si>
    <t>Элемент</t>
  </si>
  <si>
    <t>Наименование</t>
  </si>
  <si>
    <t>Кол-во</t>
  </si>
  <si>
    <t>Выберите тип открывания фасада</t>
  </si>
  <si>
    <t>С доводчиком</t>
  </si>
  <si>
    <t>Подъемник</t>
  </si>
  <si>
    <t>Выберите тип наложения фасада</t>
  </si>
  <si>
    <t>Накладной</t>
  </si>
  <si>
    <t>Петля 1</t>
  </si>
  <si>
    <t>Введите высоту фасада (от 250 до 600 мм)</t>
  </si>
  <si>
    <t>Петля 2</t>
  </si>
  <si>
    <t>Введите ширину фасада (до 1200 мм)</t>
  </si>
  <si>
    <t>Монтажная планка</t>
  </si>
  <si>
    <t>Вес вашего фасада, кг</t>
  </si>
  <si>
    <t>Высота</t>
  </si>
  <si>
    <t>А1</t>
  </si>
  <si>
    <t>В1</t>
  </si>
  <si>
    <t>С1</t>
  </si>
  <si>
    <t>Лог. Высота</t>
  </si>
  <si>
    <t>A1145Белый</t>
  </si>
  <si>
    <t>Multi-Mech Mechanical Double Lift-Up Door Systems Power A1 Arm 145 mm White</t>
  </si>
  <si>
    <t>A1145Серый</t>
  </si>
  <si>
    <t>Multi-Mech Mechanical Double Lift-Up Door Systems Power A1 Arm 145 mm Grey</t>
  </si>
  <si>
    <t>A1145Черный</t>
  </si>
  <si>
    <t>Multi-Mech Mechanical Double Lift-Up Door Systems Power A1 Arm 145 mm Black</t>
  </si>
  <si>
    <t>A1145Мокка</t>
  </si>
  <si>
    <t>Multi-Mech Mechanical Double Lift-Up Door Systems Power A1 Arm 145 mm Mocha</t>
  </si>
  <si>
    <t>A1145Антрацит</t>
  </si>
  <si>
    <t>Multi-Mech Mechanical Double Lift-Up Door Systems Power A1 Arm 145 mm Anthracite</t>
  </si>
  <si>
    <t>B1145Белый</t>
  </si>
  <si>
    <t>Multi-Mech Mechanical Double Lift-Up Door Systems Power B1 Arm 145 mm White</t>
  </si>
  <si>
    <t>B1145Серый</t>
  </si>
  <si>
    <t>Multi-Mech Mechanical Double Lift-Up Door Systems Power B1 Arm 145 mm Grey</t>
  </si>
  <si>
    <t>B1145Черный</t>
  </si>
  <si>
    <t>Multi-Mech Mechanical Double Lift-Up Door Systems Power B1 Arm 145 mm Black</t>
  </si>
  <si>
    <t>B1145Мокка</t>
  </si>
  <si>
    <t>Multi-Mech Mechanical Double Lift-Up Door Systems Power B1 Arm 145 mm Mocha</t>
  </si>
  <si>
    <t>B1145Антрацит</t>
  </si>
  <si>
    <t>Multi-Mech Mechanical Double Lift-Up Door Systems Power B1 Arm 145 mm Anthracite</t>
  </si>
  <si>
    <t>C1145Белый</t>
  </si>
  <si>
    <t>Multi-Mech Mechanical Double Lift-Up Door Systems Power C1 Arm 145 mm White</t>
  </si>
  <si>
    <t>C1145Серый</t>
  </si>
  <si>
    <t>Multi-Mech Mechanical Double Lift-Up Door Systems Power C1 Arm 145 mm Grey</t>
  </si>
  <si>
    <t>C1145Черный</t>
  </si>
  <si>
    <t>Multi-Mech Mechanical Double Lift-Up Door Systems Power C1 Arm 145 mm Black</t>
  </si>
  <si>
    <t>C1145Мокка</t>
  </si>
  <si>
    <t>Multi-Mech Mechanical Double Lift-Up Door Systems Power C1 Arm 145 mm Mocha</t>
  </si>
  <si>
    <t>A1195Белый</t>
  </si>
  <si>
    <t>Multi-Mech Mechanical Double Lift-Up Door Systems Power A1 Arm 195 mm White</t>
  </si>
  <si>
    <t>Тип</t>
  </si>
  <si>
    <t>A1195Серый</t>
  </si>
  <si>
    <t>Multi-Mech Mechanical Double Lift-Up Door Systems Power A1 Arm 195 mm Grey</t>
  </si>
  <si>
    <t>A1195Черный</t>
  </si>
  <si>
    <t>Multi-Mech Mechanical Double Lift-Up Door Systems Power A1 Arm 195 mm Black</t>
  </si>
  <si>
    <t>Тощиный фасадов</t>
  </si>
  <si>
    <t>A1195Мокка</t>
  </si>
  <si>
    <t>Multi-Mech Mechanical Double Lift-Up Door Systems Power A1 Arm 195 mm Mocha</t>
  </si>
  <si>
    <t>A1195Антрацит</t>
  </si>
  <si>
    <t>Multi-Mech Mechanical Double Lift-Up Door Systems Power A1 Arm 195 mm Anthracite</t>
  </si>
  <si>
    <t>B1195Белый</t>
  </si>
  <si>
    <t>Multi-Mech Mechanical Double Lift-Up Door Systems Power B1 Arm 195 mm White</t>
  </si>
  <si>
    <t>B1195Серый</t>
  </si>
  <si>
    <t>Multi-Mech Mechanical Double Lift-Up Door Systems Power B1 Arm 195 mm Grey</t>
  </si>
  <si>
    <t>B1195Черный</t>
  </si>
  <si>
    <t>Multi-Mech Mechanical Double Lift-Up Door Systems Power B1 Arm 195 mm Black</t>
  </si>
  <si>
    <t>B1195Мокка</t>
  </si>
  <si>
    <t>Multi-Mech Mechanical Double Lift-Up Door Systems Power B1 Arm 195 mm Mocha</t>
  </si>
  <si>
    <t>Профиль алюминиевый + стекло</t>
  </si>
  <si>
    <t>B1195Антрацит</t>
  </si>
  <si>
    <t>Multi-Mech Mechanical Double Lift-Up Door Systems Power B1 Arm 195 mm Anthracite</t>
  </si>
  <si>
    <t>Черный</t>
  </si>
  <si>
    <t>C1195Белый</t>
  </si>
  <si>
    <t>Multi-Mech Mechanical Double Lift-Up Door Systems Power C1 Arm 195 mm White</t>
  </si>
  <si>
    <t>Мокка</t>
  </si>
  <si>
    <t>C1195Серый</t>
  </si>
  <si>
    <t>Multi-Mech Mechanical Double Lift-Up Door Systems Power C1 Arm 195 mm Grey</t>
  </si>
  <si>
    <t>C1195Черный</t>
  </si>
  <si>
    <t>Multi-Mech Mechanical Double Lift-Up Door Systems Power C1 Arm 195 mm Black</t>
  </si>
  <si>
    <t>C1195Мокка</t>
  </si>
  <si>
    <t>Multi-Mech Mechanical Double Lift-Up Door Systems Power C1 Arm 195 mm Mocha</t>
  </si>
  <si>
    <t>C1195Антрацит</t>
  </si>
  <si>
    <t>Multi-Mech Mechanical Double Lift-Up Door Systems Power C1 Arm 195 mm Anthracite</t>
  </si>
  <si>
    <t>A1237Белый</t>
  </si>
  <si>
    <t>Multi-Mech Mechanical Double Lift-Up Door Systems Power A1 Arm 237 mm White</t>
  </si>
  <si>
    <t>A1237Серый</t>
  </si>
  <si>
    <t>Multi-Mech Mechanical Double Lift-Up Door Systems Power A1 Arm 237 mm Grey</t>
  </si>
  <si>
    <t>A1237Черный</t>
  </si>
  <si>
    <t>Multi-Mech Mechanical Double Lift-Up Door Systems Power A1 Arm 237 mm Black</t>
  </si>
  <si>
    <t>A1237Мокка</t>
  </si>
  <si>
    <t>Multi-Mech Mechanical Double Lift-Up Door Systems Power A1 Arm 237 mm Mocha</t>
  </si>
  <si>
    <t>A1237Антрацит</t>
  </si>
  <si>
    <t>Multi-Mech Mechanical Double Lift-Up Door Systems Power A1 Arm 237 mm Anthracite</t>
  </si>
  <si>
    <t>B1237Белый</t>
  </si>
  <si>
    <t>Multi-Mech Mechanical Double Lift-Up Door Systems Power B1 Arm 237 mm White</t>
  </si>
  <si>
    <t>B1237Серый</t>
  </si>
  <si>
    <t>Multi-Mech Mechanical Double Lift-Up Door Systems Power B1 Arm 237 mm Grey</t>
  </si>
  <si>
    <t>B1237Черный</t>
  </si>
  <si>
    <t>Multi-Mech Mechanical Double Lift-Up Door Systems Power B1 Arm 237 mm Black</t>
  </si>
  <si>
    <t>B1237Мокка</t>
  </si>
  <si>
    <t>Multi-Mech Mechanical Double Lift-Up Door Systems Power B1 Arm 237 mm Mocha</t>
  </si>
  <si>
    <t>B1237Антрацит</t>
  </si>
  <si>
    <t>Multi-Mech Mechanical Double Lift-Up Door Systems Power B1 Arm 237 mm Anthracite</t>
  </si>
  <si>
    <t>C1237Белый</t>
  </si>
  <si>
    <t>Multi-Mech Mechanical Double Lift-Up Door Systems Power C1 Arm 237 mm White</t>
  </si>
  <si>
    <t>C1237Серый</t>
  </si>
  <si>
    <t>Multi-Mech Mechanical Double Lift-Up Door Systems Power C1 Arm 237 mm Grey</t>
  </si>
  <si>
    <t>C1237Черный</t>
  </si>
  <si>
    <t>Multi-Mech Mechanical Double Lift-Up Door Systems Power C1 Arm 237 mm Black</t>
  </si>
  <si>
    <t>C1237Мокка</t>
  </si>
  <si>
    <t>Multi-Mech Mechanical Double Lift-Up Door Systems Power C1 Arm 237 mm Mocha</t>
  </si>
  <si>
    <t>C1237Антрацит</t>
  </si>
  <si>
    <t>Multi-Mech Mechanical Double Lift-Up Door Systems Power C1 Arm 237 mm Anthracite</t>
  </si>
  <si>
    <t>A1345Белый</t>
  </si>
  <si>
    <t>Multi-Mech Mechanical Double Lift-Up Door Systems Power A1 Arm 345 mm White</t>
  </si>
  <si>
    <t>A1345Серый</t>
  </si>
  <si>
    <t>Multi-Mech Mechanical Double Lift-Up Door Systems Power A1 Arm 345 mm Grey</t>
  </si>
  <si>
    <t>A1345Черный</t>
  </si>
  <si>
    <t>Multi-Mech Mechanical Double Lift-Up Door Systems Power A1 Arm 345 mm Black</t>
  </si>
  <si>
    <t>A1345Мокка</t>
  </si>
  <si>
    <t>Multi-Mech Mechanical Double Lift-Up Door Systems Power A1 Arm 345 mm Mocha</t>
  </si>
  <si>
    <t>A1345Антрацит</t>
  </si>
  <si>
    <t>Multi-Mech Mechanical Double Lift-Up Door Systems Power A1 Arm 345 mm Anthracite</t>
  </si>
  <si>
    <t>B1345Белый</t>
  </si>
  <si>
    <t>Multi-Mech Mechanical Double Lift-Up Door Systems Power B1 Arm 345 mm White</t>
  </si>
  <si>
    <t>B1345Серый</t>
  </si>
  <si>
    <t>Multi-Mech Mechanical Double Lift-Up Door Systems Power B1 Arm 345 mm Grey</t>
  </si>
  <si>
    <t>B1345Черный</t>
  </si>
  <si>
    <t>Multi-Mech Mechanical Double Lift-Up Door Systems Power B1 Arm 345 mm Black</t>
  </si>
  <si>
    <t>B1345Мокка</t>
  </si>
  <si>
    <t>Multi-Mech Mechanical Double Lift-Up Door Systems Power B1 Arm 345 mm Mocha</t>
  </si>
  <si>
    <t>B1345Антрацит</t>
  </si>
  <si>
    <t>Multi-Mech Mechanical Double Lift-Up Door Systems Power B1 Arm 345 mm Anthracite</t>
  </si>
  <si>
    <t>C1345Белый</t>
  </si>
  <si>
    <t>Multi-Mech Mechanical Double Lift-Up Door Systems Power C1 Arm 345 mm White</t>
  </si>
  <si>
    <t>C1345Серый</t>
  </si>
  <si>
    <t>Multi-Mech Mechanical Double Lift-Up Door Systems Power C1 Arm 345 mm Grey</t>
  </si>
  <si>
    <t>C1345Черный</t>
  </si>
  <si>
    <t>Multi-Mech Mechanical Double Lift-Up Door Systems Power C1 Arm 345 mm Black</t>
  </si>
  <si>
    <t>C1345Мокка</t>
  </si>
  <si>
    <t>Multi-Mech Mechanical Double Lift-Up Door Systems Power C1 Arm 345 mm Mocha</t>
  </si>
  <si>
    <t>C1345Антрацит</t>
  </si>
  <si>
    <t>Multi-Mech Mechanical Double Lift-Up Door Systems Power C1 Arm 345 mm Anthracite</t>
  </si>
  <si>
    <t>A1</t>
  </si>
  <si>
    <t>B1</t>
  </si>
  <si>
    <t>C1</t>
  </si>
  <si>
    <t>Лог. высота</t>
  </si>
  <si>
    <t>Мин</t>
  </si>
  <si>
    <t>Макс</t>
  </si>
  <si>
    <t>A</t>
  </si>
  <si>
    <t>B</t>
  </si>
  <si>
    <t>C</t>
  </si>
  <si>
    <t>D</t>
  </si>
  <si>
    <t>Лог.высота</t>
  </si>
  <si>
    <t>Тип открывания</t>
  </si>
  <si>
    <t>Тип наложения</t>
  </si>
  <si>
    <t>Ширина</t>
  </si>
  <si>
    <t>Толщина</t>
  </si>
  <si>
    <t>С толкателем</t>
  </si>
  <si>
    <t>Полунакладной</t>
  </si>
  <si>
    <t>Материал</t>
  </si>
  <si>
    <t>Вкладной</t>
  </si>
  <si>
    <t>Масса</t>
  </si>
  <si>
    <t>Два подъемника</t>
  </si>
  <si>
    <t>Толщина фасада</t>
  </si>
  <si>
    <t>Поиск позиции логической высоты</t>
  </si>
  <si>
    <t>Slim-Mech A1</t>
  </si>
  <si>
    <t>Slim-Mech B1</t>
  </si>
  <si>
    <t>Slim-Mech C1</t>
  </si>
  <si>
    <t>Slim-Mech D1</t>
  </si>
  <si>
    <t>D1</t>
  </si>
  <si>
    <t>AA</t>
  </si>
  <si>
    <t>10100412Y</t>
  </si>
  <si>
    <t>Петля MASTER со встроенным доводчиком, изгиб 0 мм, 48AX, саморез</t>
  </si>
  <si>
    <t>AB</t>
  </si>
  <si>
    <t>10100422Y</t>
  </si>
  <si>
    <t>Петля MASTER со встроенным доводчиком, изгиб 9 мм, 48AX, саморез</t>
  </si>
  <si>
    <t>AC</t>
  </si>
  <si>
    <t>10100432Y</t>
  </si>
  <si>
    <t>Петля MASTER со встроенным доводчиком, изгиб 18 мм, 48AX, саморез</t>
  </si>
  <si>
    <t>10101412Y</t>
  </si>
  <si>
    <t>Петля MASTER без доводчика, изгиб 0 мм, 48AX</t>
  </si>
  <si>
    <t>10101422Y</t>
  </si>
  <si>
    <t>Петля MASTER без доводчика, изгиб 9 мм, 48AX</t>
  </si>
  <si>
    <t>10101432Y</t>
  </si>
  <si>
    <t>Петля MASTER без доводчика, изгиб 18 мм, 48AX</t>
  </si>
  <si>
    <t>BA</t>
  </si>
  <si>
    <t>10101742Y</t>
  </si>
  <si>
    <t>Петля MASTER без обратной пружины, изгиб 0 мм, 48AX</t>
  </si>
  <si>
    <t>BB</t>
  </si>
  <si>
    <t>10101752Y</t>
  </si>
  <si>
    <t>Петля MASTER без обратной пружины, изгиб 9 мм, 48AX</t>
  </si>
  <si>
    <t>BC</t>
  </si>
  <si>
    <t>10101762Y</t>
  </si>
  <si>
    <t>Петля MASTER без обратной пружины, изгиб 18 мм, 48AX</t>
  </si>
  <si>
    <t>10263871Y</t>
  </si>
  <si>
    <t>Ответная планка для IMPRO/INVO/MASTER с регулировкой 3D, дистанция 7 мм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</si>
</sst>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 x14ac:knownFonts="1">
    <font>
      <sz val="11"/>
      <color theme="1"/>
      <name val="Calibri"/>
      <scheme val="minor"/>
    </font>
    <font>
      <b/>
      <sz val="18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i/>
      <sz val="12.5"/>
      <color theme="3" tint="-0.249977111117893"/>
      <name val="Calibri"/>
      <family val="2"/>
      <charset val="204"/>
      <scheme val="minor"/>
    </font>
    <font>
      <sz val="12.5"/>
      <color theme="3" tint="-0.249977111117893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i/>
      <sz val="12.5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6"/>
      <color indexed="64"/>
      <name val="Calibri"/>
      <family val="2"/>
      <charset val="204"/>
    </font>
    <font>
      <i/>
      <sz val="11"/>
      <color indexed="2"/>
      <name val="Calibri"/>
      <family val="2"/>
      <charset val="204"/>
      <scheme val="minor"/>
    </font>
    <font>
      <sz val="14"/>
      <color indexed="64"/>
      <name val="Calibri"/>
      <family val="2"/>
      <charset val="204"/>
    </font>
    <font>
      <b/>
      <sz val="14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i/>
      <sz val="9"/>
      <color theme="4" tint="-0.499984740745262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sz val="11"/>
      <color theme="4" tint="-0.499984740745262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59999389629810485"/>
        <bgColor theme="7" tint="0.59999389629810485"/>
      </patternFill>
    </fill>
    <fill>
      <patternFill patternType="solid">
        <fgColor theme="0" tint="-4.9989318521683403E-2"/>
        <bgColor theme="0" tint="-4.9989318521683403E-2"/>
      </patternFill>
    </fill>
    <fill>
      <patternFill patternType="solid">
        <fgColor theme="6" tint="0.59999389629810485"/>
        <bgColor theme="6" tint="0.5999938962981048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2" tint="-9.9978637043366805E-2"/>
        <bgColor theme="2" tint="-9.9978637043366805E-2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8" tint="0.79998168889431442"/>
        <bgColor theme="8" tint="0.79998168889431442"/>
      </patternFill>
    </fill>
  </fills>
  <borders count="2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9" fontId="25" fillId="0" borderId="0" applyFont="0" applyFill="0" applyBorder="0" applyProtection="0"/>
  </cellStyleXfs>
  <cellXfs count="142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0" xfId="0" applyFill="1"/>
    <xf numFmtId="0" fontId="0" fillId="2" borderId="4" xfId="0" applyFill="1" applyBorder="1"/>
    <xf numFmtId="0" fontId="0" fillId="2" borderId="7" xfId="0" applyFill="1" applyBorder="1"/>
    <xf numFmtId="0" fontId="2" fillId="2" borderId="0" xfId="0" applyFont="1" applyFill="1"/>
    <xf numFmtId="0" fontId="1" fillId="2" borderId="0" xfId="0" applyFont="1" applyFill="1" applyAlignment="1">
      <alignment horizontal="center" vertical="center"/>
    </xf>
    <xf numFmtId="0" fontId="3" fillId="2" borderId="8" xfId="0" applyFont="1" applyFill="1" applyBorder="1" applyAlignment="1">
      <alignment vertical="center"/>
    </xf>
    <xf numFmtId="0" fontId="4" fillId="4" borderId="9" xfId="0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/>
    </xf>
    <xf numFmtId="0" fontId="4" fillId="4" borderId="9" xfId="0" applyFont="1" applyFill="1" applyBorder="1" applyAlignment="1" applyProtection="1">
      <alignment horizontal="center" vertical="center"/>
      <protection locked="0"/>
    </xf>
    <xf numFmtId="0" fontId="7" fillId="2" borderId="8" xfId="0" applyFont="1" applyFill="1" applyBorder="1" applyAlignment="1">
      <alignment vertical="center"/>
    </xf>
    <xf numFmtId="1" fontId="8" fillId="5" borderId="9" xfId="0" applyNumberFormat="1" applyFont="1" applyFill="1" applyBorder="1" applyAlignment="1" applyProtection="1">
      <alignment horizontal="center" vertical="center"/>
      <protection hidden="1"/>
    </xf>
    <xf numFmtId="0" fontId="9" fillId="2" borderId="7" xfId="0" applyFont="1" applyFill="1" applyBorder="1" applyAlignment="1">
      <alignment vertical="center" wrapText="1"/>
    </xf>
    <xf numFmtId="0" fontId="8" fillId="5" borderId="9" xfId="0" applyFont="1" applyFill="1" applyBorder="1" applyAlignment="1" applyProtection="1">
      <alignment horizontal="center" vertical="center" wrapText="1"/>
      <protection hidden="1"/>
    </xf>
    <xf numFmtId="0" fontId="10" fillId="2" borderId="8" xfId="0" applyFont="1" applyFill="1" applyBorder="1" applyAlignment="1">
      <alignment vertical="center"/>
    </xf>
    <xf numFmtId="1" fontId="8" fillId="6" borderId="9" xfId="0" applyNumberFormat="1" applyFont="1" applyFill="1" applyBorder="1" applyAlignment="1" applyProtection="1">
      <alignment horizontal="center" vertical="center" wrapText="1"/>
      <protection locked="0" hidden="1"/>
    </xf>
    <xf numFmtId="0" fontId="2" fillId="0" borderId="0" xfId="0" applyFont="1"/>
    <xf numFmtId="0" fontId="0" fillId="2" borderId="10" xfId="0" applyFill="1" applyBorder="1"/>
    <xf numFmtId="0" fontId="2" fillId="2" borderId="11" xfId="0" applyFont="1" applyFill="1" applyBorder="1"/>
    <xf numFmtId="0" fontId="0" fillId="2" borderId="12" xfId="0" applyFill="1" applyBorder="1"/>
    <xf numFmtId="0" fontId="0" fillId="0" borderId="0" xfId="0" applyProtection="1"/>
    <xf numFmtId="0" fontId="2" fillId="0" borderId="0" xfId="0" applyFont="1" applyProtection="1"/>
    <xf numFmtId="0" fontId="0" fillId="2" borderId="1" xfId="0" applyFill="1" applyBorder="1" applyProtection="1"/>
    <xf numFmtId="0" fontId="0" fillId="2" borderId="2" xfId="0" applyFill="1" applyBorder="1" applyProtection="1"/>
    <xf numFmtId="0" fontId="0" fillId="2" borderId="3" xfId="0" applyFill="1" applyBorder="1" applyProtection="1"/>
    <xf numFmtId="0" fontId="0" fillId="2" borderId="0" xfId="0" applyFill="1" applyProtection="1"/>
    <xf numFmtId="0" fontId="0" fillId="2" borderId="4" xfId="0" applyFill="1" applyBorder="1" applyProtection="1"/>
    <xf numFmtId="0" fontId="0" fillId="2" borderId="7" xfId="0" applyFill="1" applyBorder="1" applyProtection="1"/>
    <xf numFmtId="0" fontId="2" fillId="2" borderId="0" xfId="0" applyFont="1" applyFill="1" applyProtection="1"/>
    <xf numFmtId="1" fontId="2" fillId="0" borderId="0" xfId="0" applyNumberFormat="1" applyFont="1" applyProtection="1"/>
    <xf numFmtId="0" fontId="11" fillId="7" borderId="4" xfId="0" applyFont="1" applyFill="1" applyBorder="1" applyProtection="1"/>
    <xf numFmtId="0" fontId="12" fillId="7" borderId="7" xfId="0" applyFont="1" applyFill="1" applyBorder="1" applyAlignment="1" applyProtection="1">
      <alignment horizontal="center" vertical="center"/>
    </xf>
    <xf numFmtId="0" fontId="3" fillId="2" borderId="13" xfId="0" applyFont="1" applyFill="1" applyBorder="1" applyProtection="1"/>
    <xf numFmtId="0" fontId="3" fillId="4" borderId="9" xfId="0" applyFont="1" applyFill="1" applyBorder="1" applyAlignment="1" applyProtection="1">
      <alignment horizontal="center" vertical="center"/>
      <protection locked="0" hidden="1"/>
    </xf>
    <xf numFmtId="0" fontId="13" fillId="2" borderId="0" xfId="0" applyFont="1" applyFill="1" applyProtection="1"/>
    <xf numFmtId="0" fontId="14" fillId="7" borderId="4" xfId="0" applyFont="1" applyFill="1" applyBorder="1" applyAlignment="1" applyProtection="1">
      <alignment horizontal="center" vertical="center"/>
    </xf>
    <xf numFmtId="0" fontId="14" fillId="7" borderId="7" xfId="0" applyFont="1" applyFill="1" applyBorder="1" applyAlignment="1" applyProtection="1">
      <alignment horizontal="center" vertical="center"/>
    </xf>
    <xf numFmtId="0" fontId="14" fillId="4" borderId="9" xfId="0" applyFont="1" applyFill="1" applyBorder="1" applyAlignment="1" applyProtection="1">
      <alignment horizontal="center" vertical="center"/>
      <protection locked="0" hidden="1"/>
    </xf>
    <xf numFmtId="0" fontId="13" fillId="2" borderId="0" xfId="0" applyFont="1" applyFill="1" applyAlignment="1" applyProtection="1">
      <alignment horizontal="left" wrapText="1"/>
    </xf>
    <xf numFmtId="0" fontId="3" fillId="7" borderId="4" xfId="0" applyFont="1" applyFill="1" applyBorder="1" applyProtection="1"/>
    <xf numFmtId="0" fontId="3" fillId="7" borderId="7" xfId="0" applyFont="1" applyFill="1" applyBorder="1" applyAlignment="1" applyProtection="1">
      <alignment horizontal="center" vertical="center"/>
    </xf>
    <xf numFmtId="0" fontId="2" fillId="2" borderId="0" xfId="0" applyFont="1" applyFill="1" applyAlignment="1" applyProtection="1">
      <alignment wrapText="1"/>
    </xf>
    <xf numFmtId="0" fontId="0" fillId="0" borderId="0" xfId="0" applyAlignment="1" applyProtection="1">
      <alignment wrapText="1"/>
    </xf>
    <xf numFmtId="0" fontId="0" fillId="2" borderId="4" xfId="0" applyFill="1" applyBorder="1" applyAlignment="1" applyProtection="1">
      <alignment wrapText="1"/>
    </xf>
    <xf numFmtId="0" fontId="3" fillId="2" borderId="13" xfId="0" applyFont="1" applyFill="1" applyBorder="1" applyAlignment="1" applyProtection="1">
      <alignment vertical="center" wrapText="1"/>
    </xf>
    <xf numFmtId="0" fontId="3" fillId="4" borderId="9" xfId="0" applyFont="1" applyFill="1" applyBorder="1" applyAlignment="1" applyProtection="1">
      <alignment horizontal="center" vertical="center" wrapText="1"/>
      <protection locked="0" hidden="1"/>
    </xf>
    <xf numFmtId="0" fontId="0" fillId="2" borderId="0" xfId="0" applyFill="1" applyAlignment="1" applyProtection="1">
      <alignment wrapText="1"/>
    </xf>
    <xf numFmtId="0" fontId="0" fillId="2" borderId="7" xfId="0" applyFill="1" applyBorder="1" applyAlignment="1" applyProtection="1">
      <alignment wrapText="1"/>
    </xf>
    <xf numFmtId="0" fontId="2" fillId="0" borderId="0" xfId="0" applyFont="1" applyAlignment="1" applyProtection="1">
      <alignment wrapText="1"/>
    </xf>
    <xf numFmtId="1" fontId="2" fillId="0" borderId="0" xfId="0" applyNumberFormat="1" applyFont="1" applyAlignment="1" applyProtection="1">
      <alignment wrapText="1"/>
    </xf>
    <xf numFmtId="0" fontId="7" fillId="2" borderId="13" xfId="0" applyFont="1" applyFill="1" applyBorder="1" applyProtection="1"/>
    <xf numFmtId="0" fontId="15" fillId="5" borderId="9" xfId="0" applyFont="1" applyFill="1" applyBorder="1" applyAlignment="1" applyProtection="1">
      <alignment horizontal="center" vertical="center"/>
    </xf>
    <xf numFmtId="0" fontId="7" fillId="2" borderId="13" xfId="0" applyFont="1" applyFill="1" applyBorder="1" applyAlignment="1" applyProtection="1">
      <alignment vertical="center"/>
    </xf>
    <xf numFmtId="0" fontId="7" fillId="2" borderId="9" xfId="0" applyFont="1" applyFill="1" applyBorder="1" applyAlignment="1" applyProtection="1">
      <alignment horizontal="left" vertical="center"/>
    </xf>
    <xf numFmtId="1" fontId="16" fillId="6" borderId="9" xfId="0" applyNumberFormat="1" applyFont="1" applyFill="1" applyBorder="1" applyAlignment="1" applyProtection="1">
      <alignment horizontal="center" vertical="center"/>
      <protection locked="0" hidden="1"/>
    </xf>
    <xf numFmtId="0" fontId="13" fillId="2" borderId="0" xfId="0" applyFont="1" applyFill="1" applyAlignment="1" applyProtection="1">
      <alignment horizontal="left" vertical="center" wrapText="1"/>
    </xf>
    <xf numFmtId="0" fontId="0" fillId="2" borderId="10" xfId="0" applyFill="1" applyBorder="1" applyProtection="1"/>
    <xf numFmtId="0" fontId="0" fillId="2" borderId="11" xfId="0" applyFill="1" applyBorder="1" applyProtection="1"/>
    <xf numFmtId="0" fontId="0" fillId="2" borderId="12" xfId="0" applyFill="1" applyBorder="1" applyProtection="1"/>
    <xf numFmtId="0" fontId="0" fillId="0" borderId="0" xfId="0" applyProtection="1">
      <protection hidden="1"/>
    </xf>
    <xf numFmtId="0" fontId="2" fillId="0" borderId="0" xfId="0" applyFont="1" applyAlignment="1" applyProtection="1">
      <alignment wrapText="1"/>
      <protection hidden="1"/>
    </xf>
    <xf numFmtId="0" fontId="0" fillId="2" borderId="1" xfId="0" applyFill="1" applyBorder="1" applyProtection="1">
      <protection hidden="1"/>
    </xf>
    <xf numFmtId="0" fontId="0" fillId="2" borderId="2" xfId="0" applyFill="1" applyBorder="1" applyProtection="1">
      <protection hidden="1"/>
    </xf>
    <xf numFmtId="0" fontId="2" fillId="2" borderId="2" xfId="0" applyFont="1" applyFill="1" applyBorder="1" applyAlignment="1" applyProtection="1">
      <alignment wrapText="1"/>
      <protection hidden="1"/>
    </xf>
    <xf numFmtId="0" fontId="0" fillId="2" borderId="3" xfId="0" applyFill="1" applyBorder="1" applyProtection="1">
      <protection hidden="1"/>
    </xf>
    <xf numFmtId="0" fontId="0" fillId="2" borderId="0" xfId="0" applyFill="1" applyProtection="1">
      <protection hidden="1"/>
    </xf>
    <xf numFmtId="0" fontId="0" fillId="2" borderId="4" xfId="0" applyFill="1" applyBorder="1" applyProtection="1">
      <protection hidden="1"/>
    </xf>
    <xf numFmtId="0" fontId="17" fillId="2" borderId="0" xfId="0" applyFont="1" applyFill="1" applyAlignment="1" applyProtection="1">
      <alignment wrapText="1"/>
      <protection hidden="1"/>
    </xf>
    <xf numFmtId="0" fontId="1" fillId="2" borderId="7" xfId="0" applyFont="1" applyFill="1" applyBorder="1" applyAlignment="1" applyProtection="1">
      <alignment vertical="center"/>
      <protection hidden="1"/>
    </xf>
    <xf numFmtId="0" fontId="1" fillId="2" borderId="0" xfId="0" applyFont="1" applyFill="1" applyAlignment="1" applyProtection="1">
      <alignment vertical="center"/>
      <protection hidden="1"/>
    </xf>
    <xf numFmtId="0" fontId="1" fillId="2" borderId="0" xfId="0" applyFont="1" applyFill="1" applyAlignment="1" applyProtection="1">
      <alignment horizontal="center" vertical="center"/>
      <protection hidden="1"/>
    </xf>
    <xf numFmtId="0" fontId="10" fillId="2" borderId="0" xfId="0" applyFont="1" applyFill="1" applyAlignment="1" applyProtection="1">
      <alignment horizontal="center" vertical="center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0" fillId="2" borderId="7" xfId="0" applyFill="1" applyBorder="1" applyProtection="1">
      <protection hidden="1"/>
    </xf>
    <xf numFmtId="0" fontId="4" fillId="2" borderId="8" xfId="0" applyFont="1" applyFill="1" applyBorder="1" applyAlignment="1" applyProtection="1">
      <alignment horizontal="left" vertical="center"/>
      <protection hidden="1"/>
    </xf>
    <xf numFmtId="0" fontId="4" fillId="4" borderId="9" xfId="0" applyFont="1" applyFill="1" applyBorder="1" applyAlignment="1" applyProtection="1">
      <alignment horizontal="center" vertical="center"/>
      <protection locked="0" hidden="1"/>
    </xf>
    <xf numFmtId="0" fontId="2" fillId="2" borderId="0" xfId="0" applyFont="1" applyFill="1" applyAlignment="1" applyProtection="1">
      <alignment wrapText="1"/>
      <protection hidden="1"/>
    </xf>
    <xf numFmtId="0" fontId="19" fillId="2" borderId="15" xfId="0" applyFont="1" applyFill="1" applyBorder="1" applyAlignment="1" applyProtection="1">
      <alignment vertical="center"/>
      <protection hidden="1"/>
    </xf>
    <xf numFmtId="1" fontId="20" fillId="6" borderId="9" xfId="0" applyNumberFormat="1" applyFont="1" applyFill="1" applyBorder="1" applyAlignment="1" applyProtection="1">
      <alignment horizontal="center" vertical="center"/>
      <protection locked="0" hidden="1"/>
    </xf>
    <xf numFmtId="0" fontId="19" fillId="2" borderId="16" xfId="0" applyFont="1" applyFill="1" applyBorder="1" applyAlignment="1" applyProtection="1">
      <alignment vertical="center" wrapText="1"/>
      <protection hidden="1"/>
    </xf>
    <xf numFmtId="0" fontId="21" fillId="6" borderId="9" xfId="0" applyFont="1" applyFill="1" applyBorder="1" applyAlignment="1" applyProtection="1">
      <alignment horizontal="center" vertical="center"/>
      <protection hidden="1"/>
    </xf>
    <xf numFmtId="0" fontId="13" fillId="2" borderId="7" xfId="0" applyFont="1" applyFill="1" applyBorder="1" applyAlignment="1" applyProtection="1">
      <alignment vertical="center" wrapText="1"/>
      <protection hidden="1"/>
    </xf>
    <xf numFmtId="0" fontId="4" fillId="2" borderId="0" xfId="0" applyFont="1" applyFill="1" applyAlignment="1" applyProtection="1">
      <alignment horizontal="left" vertic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0" fontId="0" fillId="0" borderId="0" xfId="0" applyAlignment="1" applyProtection="1">
      <alignment vertic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0" fontId="22" fillId="2" borderId="0" xfId="0" applyFont="1" applyFill="1" applyAlignment="1" applyProtection="1">
      <alignment horizontal="center" vertical="center"/>
      <protection hidden="1"/>
    </xf>
    <xf numFmtId="0" fontId="20" fillId="6" borderId="9" xfId="0" applyFont="1" applyFill="1" applyBorder="1" applyAlignment="1" applyProtection="1">
      <alignment horizontal="center" vertical="center"/>
      <protection locked="0" hidden="1"/>
    </xf>
    <xf numFmtId="0" fontId="23" fillId="2" borderId="16" xfId="0" applyFont="1" applyFill="1" applyBorder="1" applyAlignment="1" applyProtection="1">
      <alignment vertical="center" wrapText="1"/>
      <protection hidden="1"/>
    </xf>
    <xf numFmtId="0" fontId="13" fillId="2" borderId="0" xfId="0" applyFont="1" applyFill="1" applyAlignment="1" applyProtection="1">
      <alignment wrapText="1"/>
      <protection hidden="1"/>
    </xf>
    <xf numFmtId="0" fontId="2" fillId="2" borderId="0" xfId="0" applyFont="1" applyFill="1" applyProtection="1">
      <protection hidden="1"/>
    </xf>
    <xf numFmtId="0" fontId="0" fillId="2" borderId="0" xfId="0" applyFill="1" applyAlignment="1" applyProtection="1">
      <alignment vertical="center"/>
      <protection hidden="1"/>
    </xf>
    <xf numFmtId="0" fontId="4" fillId="4" borderId="9" xfId="0" applyFont="1" applyFill="1" applyBorder="1" applyAlignment="1" applyProtection="1">
      <alignment horizontal="center" vertical="center" wrapText="1"/>
      <protection locked="0" hidden="1"/>
    </xf>
    <xf numFmtId="0" fontId="24" fillId="2" borderId="0" xfId="0" applyFont="1" applyFill="1" applyProtection="1">
      <protection hidden="1"/>
    </xf>
    <xf numFmtId="0" fontId="24" fillId="2" borderId="7" xfId="0" applyFont="1" applyFill="1" applyBorder="1" applyProtection="1">
      <protection hidden="1"/>
    </xf>
    <xf numFmtId="0" fontId="8" fillId="5" borderId="9" xfId="0" applyFont="1" applyFill="1" applyBorder="1" applyAlignment="1" applyProtection="1">
      <alignment horizontal="center" vertical="center"/>
      <protection hidden="1"/>
    </xf>
    <xf numFmtId="0" fontId="4" fillId="2" borderId="0" xfId="0" applyFont="1" applyFill="1" applyProtection="1">
      <protection hidden="1"/>
    </xf>
    <xf numFmtId="0" fontId="2" fillId="2" borderId="7" xfId="0" applyFont="1" applyFill="1" applyBorder="1" applyProtection="1">
      <protection hidden="1"/>
    </xf>
    <xf numFmtId="164" fontId="0" fillId="2" borderId="0" xfId="0" applyNumberFormat="1" applyFill="1" applyProtection="1">
      <protection hidden="1"/>
    </xf>
    <xf numFmtId="0" fontId="0" fillId="2" borderId="10" xfId="0" applyFill="1" applyBorder="1" applyProtection="1">
      <protection hidden="1"/>
    </xf>
    <xf numFmtId="0" fontId="0" fillId="2" borderId="11" xfId="0" applyFill="1" applyBorder="1" applyProtection="1">
      <protection hidden="1"/>
    </xf>
    <xf numFmtId="0" fontId="2" fillId="2" borderId="11" xfId="0" applyFont="1" applyFill="1" applyBorder="1" applyAlignment="1" applyProtection="1">
      <alignment wrapText="1"/>
      <protection hidden="1"/>
    </xf>
    <xf numFmtId="0" fontId="0" fillId="2" borderId="12" xfId="0" applyFill="1" applyBorder="1" applyProtection="1">
      <protection hidden="1"/>
    </xf>
    <xf numFmtId="0" fontId="22" fillId="5" borderId="18" xfId="0" applyFont="1" applyFill="1" applyBorder="1" applyProtection="1">
      <protection hidden="1"/>
    </xf>
    <xf numFmtId="1" fontId="0" fillId="0" borderId="0" xfId="0" applyNumberFormat="1" applyProtection="1">
      <protection hidden="1"/>
    </xf>
    <xf numFmtId="0" fontId="0" fillId="8" borderId="18" xfId="0" applyFill="1" applyBorder="1" applyProtection="1">
      <protection hidden="1"/>
    </xf>
    <xf numFmtId="0" fontId="0" fillId="4" borderId="18" xfId="0" applyFill="1" applyBorder="1" applyProtection="1">
      <protection hidden="1"/>
    </xf>
    <xf numFmtId="0" fontId="0" fillId="9" borderId="18" xfId="0" applyFill="1" applyBorder="1" applyProtection="1">
      <protection hidden="1"/>
    </xf>
    <xf numFmtId="0" fontId="0" fillId="10" borderId="18" xfId="0" applyFill="1" applyBorder="1" applyProtection="1">
      <protection hidden="1"/>
    </xf>
    <xf numFmtId="0" fontId="0" fillId="5" borderId="18" xfId="0" applyFill="1" applyBorder="1" applyProtection="1">
      <protection hidden="1"/>
    </xf>
    <xf numFmtId="0" fontId="22" fillId="12" borderId="18" xfId="0" applyFont="1" applyFill="1" applyBorder="1" applyAlignment="1" applyProtection="1">
      <alignment horizontal="center"/>
      <protection hidden="1"/>
    </xf>
    <xf numFmtId="0" fontId="0" fillId="11" borderId="18" xfId="0" applyFill="1" applyBorder="1" applyProtection="1">
      <protection hidden="1"/>
    </xf>
    <xf numFmtId="0" fontId="0" fillId="12" borderId="18" xfId="0" applyFill="1" applyBorder="1" applyProtection="1">
      <protection hidden="1"/>
    </xf>
    <xf numFmtId="0" fontId="0" fillId="0" borderId="0" xfId="0" applyAlignment="1">
      <alignment horizontal="left"/>
    </xf>
    <xf numFmtId="0" fontId="0" fillId="13" borderId="0" xfId="0" applyFill="1" applyProtection="1">
      <protection hidden="1"/>
    </xf>
    <xf numFmtId="0" fontId="0" fillId="0" borderId="18" xfId="0" applyBorder="1" applyProtection="1">
      <protection hidden="1"/>
    </xf>
    <xf numFmtId="0" fontId="22" fillId="0" borderId="18" xfId="0" applyFont="1" applyBorder="1" applyProtection="1">
      <protection hidden="1"/>
    </xf>
    <xf numFmtId="0" fontId="0" fillId="0" borderId="19" xfId="0" applyBorder="1" applyProtection="1">
      <protection hidden="1"/>
    </xf>
    <xf numFmtId="0" fontId="0" fillId="0" borderId="8" xfId="0" applyBorder="1" applyProtection="1">
      <protection hidden="1"/>
    </xf>
    <xf numFmtId="1" fontId="0" fillId="0" borderId="18" xfId="0" applyNumberFormat="1" applyBorder="1" applyAlignment="1" applyProtection="1">
      <alignment horizontal="left"/>
      <protection hidden="1"/>
    </xf>
    <xf numFmtId="2" fontId="0" fillId="0" borderId="0" xfId="1" applyNumberFormat="1" applyFont="1" applyProtection="1">
      <protection hidden="1"/>
    </xf>
    <xf numFmtId="0" fontId="4" fillId="2" borderId="0" xfId="0" applyFont="1" applyFill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5" xfId="0" applyFont="1" applyFill="1" applyBorder="1" applyAlignment="1" applyProtection="1">
      <alignment horizontal="center" vertical="center"/>
    </xf>
    <xf numFmtId="0" fontId="1" fillId="3" borderId="6" xfId="0" applyFont="1" applyFill="1" applyBorder="1" applyAlignment="1" applyProtection="1">
      <alignment horizontal="center" vertical="center"/>
    </xf>
    <xf numFmtId="0" fontId="10" fillId="3" borderId="5" xfId="0" applyFont="1" applyFill="1" applyBorder="1" applyAlignment="1" applyProtection="1">
      <alignment horizontal="center" vertical="center"/>
      <protection hidden="1"/>
    </xf>
    <xf numFmtId="0" fontId="10" fillId="3" borderId="14" xfId="0" applyFont="1" applyFill="1" applyBorder="1" applyAlignment="1" applyProtection="1">
      <alignment horizontal="center" vertical="center"/>
      <protection hidden="1"/>
    </xf>
    <xf numFmtId="0" fontId="10" fillId="3" borderId="6" xfId="0" applyFont="1" applyFill="1" applyBorder="1" applyAlignment="1" applyProtection="1">
      <alignment horizontal="center" vertical="center"/>
      <protection hidden="1"/>
    </xf>
    <xf numFmtId="0" fontId="13" fillId="2" borderId="0" xfId="0" applyFont="1" applyFill="1" applyAlignment="1" applyProtection="1">
      <alignment horizontal="left" vertical="top"/>
      <protection hidden="1"/>
    </xf>
    <xf numFmtId="0" fontId="13" fillId="2" borderId="0" xfId="0" applyFont="1" applyFill="1" applyAlignment="1" applyProtection="1">
      <alignment horizontal="left"/>
      <protection hidden="1"/>
    </xf>
    <xf numFmtId="0" fontId="22" fillId="4" borderId="18" xfId="0" applyFont="1" applyFill="1" applyBorder="1" applyAlignment="1" applyProtection="1">
      <alignment horizontal="center"/>
      <protection hidden="1"/>
    </xf>
    <xf numFmtId="0" fontId="22" fillId="9" borderId="18" xfId="0" applyFont="1" applyFill="1" applyBorder="1" applyAlignment="1" applyProtection="1">
      <alignment horizontal="center"/>
      <protection hidden="1"/>
    </xf>
    <xf numFmtId="0" fontId="22" fillId="10" borderId="18" xfId="0" applyFont="1" applyFill="1" applyBorder="1" applyAlignment="1" applyProtection="1">
      <alignment horizontal="center"/>
      <protection hidden="1"/>
    </xf>
    <xf numFmtId="0" fontId="22" fillId="11" borderId="8" xfId="0" applyFont="1" applyFill="1" applyBorder="1" applyAlignment="1" applyProtection="1">
      <alignment horizontal="center"/>
      <protection hidden="1"/>
    </xf>
    <xf numFmtId="0" fontId="22" fillId="11" borderId="17" xfId="0" applyFont="1" applyFill="1" applyBorder="1" applyAlignment="1" applyProtection="1">
      <alignment horizontal="center"/>
      <protection hidden="1"/>
    </xf>
    <xf numFmtId="0" fontId="22" fillId="8" borderId="8" xfId="0" applyFont="1" applyFill="1" applyBorder="1" applyAlignment="1" applyProtection="1">
      <alignment horizontal="center"/>
      <protection hidden="1"/>
    </xf>
    <xf numFmtId="0" fontId="22" fillId="8" borderId="17" xfId="0" applyFont="1" applyFill="1" applyBorder="1" applyAlignment="1" applyProtection="1">
      <alignment horizontal="center"/>
      <protection hidden="1"/>
    </xf>
  </cellXfs>
  <cellStyles count="2">
    <cellStyle name="Обычный" xfId="0" builtinId="0"/>
    <cellStyle name="Процентный" xfId="1" builtinId="5"/>
  </cellStyles>
  <dxfs count="8">
    <dxf>
      <font>
        <color theme="4" tint="-0.24994659260841701"/>
      </font>
    </dxf>
    <dxf>
      <font>
        <color indexed="2"/>
      </font>
    </dxf>
    <dxf>
      <font>
        <color indexed="2"/>
      </font>
      <fill>
        <patternFill patternType="none"/>
      </fill>
    </dxf>
    <dxf>
      <font>
        <color indexed="2"/>
      </font>
      <fill>
        <patternFill patternType="solid">
          <fgColor indexed="2"/>
          <bgColor theme="0"/>
        </patternFill>
      </fill>
    </dxf>
    <dxf>
      <font>
        <color indexed="2"/>
      </font>
    </dxf>
    <dxf>
      <font>
        <color indexed="2"/>
      </font>
    </dxf>
    <dxf>
      <font>
        <color indexed="2"/>
      </font>
      <fill>
        <patternFill patternType="none"/>
      </fill>
    </dxf>
    <dxf>
      <font>
        <color indexed="2"/>
      </font>
      <fill>
        <patternFill patternType="solid">
          <fgColor indexed="2"/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13 - 2022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242"/>
  <sheetViews>
    <sheetView topLeftCell="A2" workbookViewId="0">
      <selection activeCell="H14" sqref="H14"/>
    </sheetView>
  </sheetViews>
  <sheetFormatPr defaultRowHeight="15" x14ac:dyDescent="0.25"/>
  <cols>
    <col min="1" max="1" width="7.140625" customWidth="1"/>
    <col min="2" max="2" width="53.28515625" customWidth="1"/>
    <col min="3" max="3" width="25" customWidth="1"/>
    <col min="4" max="4" width="4.28515625" customWidth="1"/>
    <col min="5" max="5" width="43.7109375" customWidth="1"/>
    <col min="6" max="6" width="34.42578125" customWidth="1"/>
    <col min="7" max="7" width="12.28515625" customWidth="1"/>
  </cols>
  <sheetData>
    <row r="1" spans="1:54" ht="9" customHeight="1" x14ac:dyDescent="0.25">
      <c r="A1" s="1"/>
      <c r="B1" s="2"/>
      <c r="C1" s="2"/>
      <c r="D1" s="2"/>
      <c r="E1" s="2"/>
      <c r="F1" s="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54" ht="35.450000000000003" customHeight="1" x14ac:dyDescent="0.25">
      <c r="A2" s="5"/>
      <c r="B2" s="126" t="s">
        <v>0</v>
      </c>
      <c r="C2" s="127"/>
      <c r="D2" s="4"/>
      <c r="E2" s="4"/>
      <c r="F2" s="6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7"/>
      <c r="AU2" s="7"/>
      <c r="AV2" s="7"/>
      <c r="AW2" s="7"/>
      <c r="AX2" s="7"/>
      <c r="AY2" s="7"/>
      <c r="AZ2" s="7"/>
      <c r="BA2" s="7"/>
      <c r="BB2" s="7"/>
    </row>
    <row r="3" spans="1:54" ht="13.15" customHeight="1" x14ac:dyDescent="0.25">
      <c r="A3" s="5"/>
      <c r="B3" s="8"/>
      <c r="C3" s="8"/>
      <c r="D3" s="4"/>
      <c r="E3" s="4"/>
      <c r="F3" s="6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7"/>
      <c r="AU3" s="7"/>
      <c r="AV3" s="7"/>
      <c r="AW3" s="7"/>
      <c r="AX3" s="7"/>
      <c r="AY3" s="7"/>
      <c r="AZ3" s="7"/>
      <c r="BA3" s="7"/>
      <c r="BB3" s="7"/>
    </row>
    <row r="4" spans="1:54" ht="34.9" customHeight="1" x14ac:dyDescent="0.25">
      <c r="A4" s="5"/>
      <c r="B4" s="9" t="s">
        <v>1</v>
      </c>
      <c r="C4" s="10" t="s">
        <v>2</v>
      </c>
      <c r="D4" s="7">
        <f>VLOOKUP(C4,Лист1!C22:D25,2,0)</f>
        <v>780</v>
      </c>
      <c r="E4" s="11" t="s">
        <v>3</v>
      </c>
      <c r="F4" s="6"/>
      <c r="G4" s="7" t="s">
        <v>4</v>
      </c>
      <c r="H4" s="7">
        <f>IF(AND(C8&gt;=Лист1!A2,C8&lt;=Лист1!B2),Лист1!I2,
IF(AND(C8&gt;=Лист1!A3,C8&lt;=Лист1!B3),Лист1!I3,
IF(AND(C8&gt;=Лист1!A4,C8&lt;=Лист1!B4),Лист1!I4,
IF(AND(C8&gt;=Лист1!A5,C8&lt;=Лист1!B5),Лист1!I5,
IF(AND(C8&gt;=Лист1!A6,C8&lt;=Лист1!B6),Лист1!I6,
IF(AND(C8&gt;=Лист1!A7,C8&lt;=Лист1!B7),Лист1!I7,
IF(AND(C8&gt;=Лист1!A8,C8&lt;=Лист1!B8),Лист1!I8,
IF(AND(C8&gt;=Лист1!A9,C8&lt;=Лист1!B9),Лист1!I9,
IF(AND(C8&gt;=Лист1!A10,C8&lt;=Лист1!B10),Лист1!I10,
IF(AND(C8&gt;=Лист1!A11,C8&lt;=Лист1!B11),Лист1!I11,
IF(AND(C8&gt;=Лист1!A12,C8&lt;=Лист1!B12),Лист1!I12,
IF(AND(C8&gt;=Лист1!A13,C8&lt;=Лист1!B13),Лист1!I13,0))))))))))))</f>
        <v>4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7"/>
      <c r="AU4" s="7"/>
      <c r="AV4" s="7"/>
      <c r="AW4" s="7"/>
      <c r="AX4" s="7"/>
      <c r="AY4" s="7"/>
      <c r="AZ4" s="7"/>
      <c r="BA4" s="7"/>
      <c r="BB4" s="7"/>
    </row>
    <row r="5" spans="1:54" ht="7.15" customHeight="1" x14ac:dyDescent="0.25">
      <c r="A5" s="5"/>
      <c r="B5" s="125"/>
      <c r="C5" s="125"/>
      <c r="D5" s="7"/>
      <c r="E5" s="12"/>
      <c r="F5" s="6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7"/>
      <c r="AU5" s="7"/>
      <c r="AV5" s="7"/>
      <c r="AW5" s="7"/>
      <c r="AX5" s="7"/>
      <c r="AY5" s="7"/>
      <c r="AZ5" s="7"/>
      <c r="BA5" s="7"/>
      <c r="BB5" s="7"/>
    </row>
    <row r="6" spans="1:54" ht="30.6" customHeight="1" x14ac:dyDescent="0.25">
      <c r="A6" s="5"/>
      <c r="B6" s="9" t="s">
        <v>5</v>
      </c>
      <c r="C6" s="13">
        <v>19</v>
      </c>
      <c r="D6" s="4"/>
      <c r="E6" s="11" t="s">
        <v>6</v>
      </c>
      <c r="F6" s="6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7"/>
      <c r="AU6" s="7"/>
      <c r="AV6" s="7"/>
      <c r="AW6" s="7"/>
      <c r="AX6" s="7"/>
      <c r="AY6" s="7"/>
      <c r="AZ6" s="7"/>
      <c r="BA6" s="7"/>
      <c r="BB6" s="7"/>
    </row>
    <row r="7" spans="1:54" ht="7.15" customHeight="1" x14ac:dyDescent="0.25">
      <c r="A7" s="5"/>
      <c r="B7" s="125"/>
      <c r="C7" s="125"/>
      <c r="D7" s="4"/>
      <c r="E7" s="11"/>
      <c r="F7" s="6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7"/>
      <c r="AU7" s="7"/>
      <c r="AV7" s="7"/>
      <c r="AW7" s="7"/>
      <c r="AX7" s="7"/>
      <c r="AY7" s="7"/>
      <c r="AZ7" s="7"/>
      <c r="BA7" s="7"/>
      <c r="BB7" s="7"/>
    </row>
    <row r="8" spans="1:54" ht="51.75" x14ac:dyDescent="0.25">
      <c r="A8" s="5"/>
      <c r="B8" s="9" t="s">
        <v>7</v>
      </c>
      <c r="C8" s="13">
        <v>900</v>
      </c>
      <c r="D8" s="4"/>
      <c r="E8" s="11" t="str">
        <f>IF(C8&lt;480,"Слишком низкий корпус для нашего подъемника",IF(C8&gt;1040,"Слишком высокий шкаф вы запланировали","Суммарная высота двух фасадов должна находится в интервале от 480 до 1040 мм."))</f>
        <v>Суммарная высота двух фасадов должна находится в интервале от 480 до 1040 мм.</v>
      </c>
      <c r="F8" s="6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7"/>
      <c r="AU8" s="7"/>
      <c r="AV8" s="7"/>
      <c r="AW8" s="7"/>
      <c r="AX8" s="7"/>
      <c r="AY8" s="7"/>
      <c r="AZ8" s="7"/>
      <c r="BA8" s="7"/>
      <c r="BB8" s="7"/>
    </row>
    <row r="9" spans="1:54" ht="7.15" customHeight="1" x14ac:dyDescent="0.25">
      <c r="A9" s="5"/>
      <c r="B9" s="125"/>
      <c r="C9" s="125"/>
      <c r="D9" s="4"/>
      <c r="E9" s="11"/>
      <c r="F9" s="6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7"/>
      <c r="AU9" s="7"/>
      <c r="AV9" s="7"/>
      <c r="AW9" s="7"/>
      <c r="AX9" s="7"/>
      <c r="AY9" s="7"/>
      <c r="AZ9" s="7"/>
      <c r="BA9" s="7"/>
      <c r="BB9" s="7"/>
    </row>
    <row r="10" spans="1:54" ht="35.450000000000003" customHeight="1" x14ac:dyDescent="0.25">
      <c r="A10" s="5"/>
      <c r="B10" s="9" t="s">
        <v>8</v>
      </c>
      <c r="C10" s="13">
        <v>800</v>
      </c>
      <c r="D10" s="4"/>
      <c r="E10" s="11" t="str">
        <f>IF(C10&gt;1200,"Слишком широкий фасад","Максимальная ширина - 1200 мм")</f>
        <v>Максимальная ширина - 1200 мм</v>
      </c>
      <c r="F10" s="6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7"/>
      <c r="AU10" s="7"/>
      <c r="AV10" s="7"/>
      <c r="AW10" s="7"/>
      <c r="AX10" s="7"/>
      <c r="AY10" s="7"/>
      <c r="AZ10" s="7"/>
      <c r="BA10" s="7"/>
      <c r="BB10" s="7"/>
    </row>
    <row r="11" spans="1:54" ht="7.15" customHeight="1" x14ac:dyDescent="0.25">
      <c r="A11" s="5"/>
      <c r="B11" s="125"/>
      <c r="C11" s="125"/>
      <c r="D11" s="4"/>
      <c r="E11" s="12"/>
      <c r="F11" s="6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7"/>
      <c r="AU11" s="7"/>
      <c r="AV11" s="7"/>
      <c r="AW11" s="7"/>
      <c r="AX11" s="7"/>
      <c r="AY11" s="7"/>
      <c r="AZ11" s="7"/>
      <c r="BA11" s="7"/>
      <c r="BB11" s="7"/>
    </row>
    <row r="12" spans="1:54" ht="34.5" x14ac:dyDescent="0.25">
      <c r="A12" s="5"/>
      <c r="B12" s="9" t="s">
        <v>9</v>
      </c>
      <c r="C12" s="13" t="s">
        <v>10</v>
      </c>
      <c r="D12" s="4"/>
      <c r="E12" s="11" t="s">
        <v>11</v>
      </c>
      <c r="F12" s="6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7"/>
      <c r="AU12" s="7"/>
      <c r="AV12" s="7"/>
      <c r="AW12" s="7"/>
      <c r="AX12" s="7"/>
      <c r="AY12" s="7"/>
      <c r="AZ12" s="7"/>
      <c r="BA12" s="7"/>
      <c r="BB12" s="7"/>
    </row>
    <row r="13" spans="1:54" ht="13.15" customHeight="1" x14ac:dyDescent="0.25">
      <c r="A13" s="5"/>
      <c r="B13" s="125"/>
      <c r="C13" s="125"/>
      <c r="D13" s="4"/>
      <c r="E13" s="12"/>
      <c r="F13" s="6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7"/>
      <c r="AU13" s="7"/>
      <c r="AV13" s="7"/>
      <c r="AW13" s="7"/>
      <c r="AX13" s="7"/>
      <c r="AY13" s="7"/>
      <c r="AZ13" s="7"/>
      <c r="BA13" s="7"/>
      <c r="BB13" s="7"/>
    </row>
    <row r="14" spans="1:54" ht="34.5" x14ac:dyDescent="0.25">
      <c r="A14" s="5"/>
      <c r="B14" s="14" t="s">
        <v>12</v>
      </c>
      <c r="C14" s="15">
        <f>(C6/1000)*D4*(C8/1000)*(C10/1000)*1000+100</f>
        <v>10770.400000000001</v>
      </c>
      <c r="D14" s="4"/>
      <c r="E14" s="11" t="str">
        <f>IF(H4=2,
IF(C14&lt;2300,"Слишком легкие фасады",IF(C14&gt;14500,"Слишком тяжелые фасады","Это вес ваших фасадов с учетом ручки (100 гр.)")),
IF(H4=3,
IF(C14&lt;2400,"Слишком легкие фасады",IF(C14&gt;15000,"Слишком тяжелые фасады","Это вес ваших фасадов с учетом ручки (100 гр.)")),
IF(H4=4,
IF(C14&lt;2500,"Слишком легкие фасады",IF(C14&gt;17000,"Слишком тяжелые фасады","Это вес ваших фасадов с учетом ручки (100 гр.)")),
IF(H4=5,
IF(C14&lt;2600,"Слишком легкие фасады",IF(C14&gt;18000,"Слишком тяжелые фасады","Это вес ваших фасадов с учетом ручки (100 гр.)")),
IF(H4=6,
IF(C14&lt;2800,"Слишком легкие фасады",IF(C14&gt;19000,"Слишком тяжелые фасады","Это вес ваших фасадов с учетом ручки (100 гр.)")),
IF(H4=7,
IF(C14&lt;2900,"Слишком легкие фасады",IF(C14&gt;19500,"Слишком тяжелые фасады","Это вес ваших фасадов с учетом ручки (100 гр.)")),
IF(H4=8,
IF(C14&lt;3200,"Слишком легкие фасады",IF(C14&gt;21000,"Слишком тяжелые фасады","Это вес ваших фасадов с учетом ручки (100 гр.)")),
IF(H4=9,
IF(C14&lt;3500,"Слишком легкие фасады",IF(C14&gt;21500,"Слишком тяжелые фасады","Это вес ваших фасадов с учетом ручки (100 гр.)")),
IF(H4=10,
IF(C14&lt;4000,"Слишком легкие фасады",IF(C14&gt;24000,"Слишком тяжелые фасады","Это вес ваших фасадов с учетом ручки (100 гр.)")),
IF(H4=11,
IF(C14&lt;4500,"Слишком легкие фасады",IF(C14&gt;25000,"Слишком тяжелые фасады","Это вес ваших фасадов с учетом ручки (100 гр.)")),
IF(H4=12,
IF(C14&lt;5000,"Слишком легкие фасады",IF(C14&gt;27000,"Слишком тяжелые фасады","Это вес ваших фасадов с учетом ручки (100 гр.)")),
IF(H4=13,
IF(C14&lt;5500,"Слишком легкие фасады",IF(C14&gt;29000,"Слишком тяжелые фасады","Это вес ваших фасадов с учетом ручки (100 гр.)")),
"Это вес ваших фасадов с учетом ручки (100 гр.)"))))))))))))</f>
        <v>Это вес ваших фасадов с учетом ручки (100 гр.)</v>
      </c>
      <c r="F14" s="16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7"/>
      <c r="AU14" s="7"/>
      <c r="AV14" s="7"/>
      <c r="AW14" s="7"/>
      <c r="AX14" s="7"/>
      <c r="AY14" s="7"/>
      <c r="AZ14" s="7"/>
      <c r="BA14" s="7"/>
      <c r="BB14" s="7"/>
    </row>
    <row r="15" spans="1:54" ht="7.15" customHeight="1" x14ac:dyDescent="0.25">
      <c r="A15" s="5"/>
      <c r="B15" s="125"/>
      <c r="C15" s="125"/>
      <c r="D15" s="4"/>
      <c r="E15" s="11"/>
      <c r="F15" s="6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7"/>
      <c r="AU15" s="7"/>
      <c r="AV15" s="7"/>
      <c r="AW15" s="7"/>
      <c r="AX15" s="7"/>
      <c r="AY15" s="7"/>
      <c r="AZ15" s="7"/>
      <c r="BA15" s="7"/>
      <c r="BB15" s="7"/>
    </row>
    <row r="16" spans="1:54" ht="30.6" customHeight="1" x14ac:dyDescent="0.25">
      <c r="A16" s="5"/>
      <c r="B16" s="14" t="s">
        <v>13</v>
      </c>
      <c r="C16" s="17">
        <f>IF(C10&gt;1200,"Вам нужен другой подъемник",
IF(AND(C8&gt;=Лист1!A17,'Multi-Mech'!C8&lt;=Лист1!B17),Лист1!C17,
IF(AND(C8&gt;=Лист1!A18,'Multi-Mech'!C8&lt;=Лист1!B18),Лист1!C18,
IF(AND(C8&gt;=Лист1!A19,'Multi-Mech'!C8&lt;=Лист1!B19),Лист1!C19,
IF(AND(C8&gt;=Лист1!A20,'Multi-Mech'!C8&lt;=Лист1!B20),Лист1!C20,"Вам нужен другой подъемник")))))</f>
        <v>345</v>
      </c>
      <c r="D16" s="4"/>
      <c r="E16" s="11" t="s">
        <v>14</v>
      </c>
      <c r="F16" s="6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7"/>
      <c r="AU16" s="7"/>
      <c r="AV16" s="7"/>
      <c r="AW16" s="7"/>
      <c r="AX16" s="7"/>
      <c r="AY16" s="7"/>
      <c r="AZ16" s="7"/>
      <c r="BA16" s="7"/>
      <c r="BB16" s="7"/>
    </row>
    <row r="17" spans="1:75" ht="7.15" customHeight="1" x14ac:dyDescent="0.25">
      <c r="A17" s="5"/>
      <c r="B17" s="125"/>
      <c r="C17" s="125"/>
      <c r="D17" s="4"/>
      <c r="E17" s="11"/>
      <c r="F17" s="6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7"/>
      <c r="AU17" s="7"/>
      <c r="AV17" s="7"/>
      <c r="AW17" s="7"/>
      <c r="AX17" s="7"/>
      <c r="AY17" s="7"/>
      <c r="AZ17" s="7"/>
      <c r="BA17" s="7"/>
      <c r="BB17" s="7"/>
    </row>
    <row r="18" spans="1:75" ht="32.450000000000003" customHeight="1" x14ac:dyDescent="0.25">
      <c r="A18" s="5"/>
      <c r="B18" s="14" t="s">
        <v>15</v>
      </c>
      <c r="C18" s="17" t="str">
        <f ca="1">IF(H4=Лист1!I2,
IF(AND(C14&gt;=INDIRECT("Лист1!C"&amp;Лист1!I2),C14&lt;=INDIRECT("Лист1!D"&amp;Лист1!I2)),"A1",
IF(AND(C14&gt;=INDIRECT("Лист1!E"&amp;Лист1!I2),C14&lt;=INDIRECT("Лист1!F"&amp;Лист1!I2)),"B1",
IF(AND(C14&gt;=INDIRECT("Лист1!G"&amp;Лист1!I2),C14&lt;=INDIRECT("Лист1!H"&amp;Лист1!I2)),"C1","Вес не для этой высоты"))),
IF(H4=Лист1!I3,
IF(AND(C14&gt;=INDIRECT("Лист1!C"&amp;Лист1!I3),C14&lt;=INDIRECT("Лист1!D"&amp;Лист1!I3)),"A1",
IF(AND(C14&gt;=INDIRECT("Лист1!E"&amp;Лист1!I3),C14&lt;=INDIRECT("Лист1!F"&amp;Лист1!I3)),"B1",
IF(AND(C14&gt;=INDIRECT("Лист1!G"&amp;Лист1!I3),C14&lt;=INDIRECT("Лист1!H"&amp;Лист1!I3)),"C1","Вес не для этой высоты"))),
IF(H4=Лист1!I4,
IF(AND(C14&gt;=INDIRECT("Лист1!C"&amp;Лист1!I4),C14&lt;=INDIRECT("Лист1!D"&amp;Лист1!I4)),"A1",
IF(AND(C14&gt;=INDIRECT("Лист1!E"&amp;Лист1!I4),C14&lt;=INDIRECT("Лист1!F"&amp;Лист1!I4)),"B1",
IF(AND(C14&gt;=INDIRECT("Лист1!G"&amp;Лист1!I4),C14&lt;=INDIRECT("Лист1!H"&amp;Лист1!I4)),"C1","Вес не для этой высоты"))),
IF(H4=Лист1!I5,
IF(AND(C14&gt;=INDIRECT("Лист1!C"&amp;Лист1!I5),C14&lt;=INDIRECT("Лист1!D"&amp;Лист1!I5)),"A1",
IF(AND(C14&gt;=INDIRECT("Лист1!E"&amp;Лист1!I5),C14&lt;=INDIRECT("Лист1!F"&amp;Лист1!I5)),"B1",
IF(AND(C14&gt;=INDIRECT("Лист1!G"&amp;Лист1!I5),C14&lt;=INDIRECT("Лист1!H"&amp;Лист1!I5)),"C1","Вес не для этой высоты"))),
IF(H4=Лист1!I6,
IF(AND(C14&gt;=INDIRECT("Лист1!C"&amp;Лист1!I6),C14&lt;=INDIRECT("Лист1!D"&amp;Лист1!I6)),"A1",
IF(AND(C14&gt;=INDIRECT("Лист1!E"&amp;Лист1!I6),C14&lt;=INDIRECT("Лист1!F"&amp;Лист1!I6)),"B1",
IF(AND(C14&gt;=INDIRECT("Лист1!G"&amp;Лист1!I6),C14&lt;=INDIRECT("Лист1!H"&amp;Лист1!I6)),"C1","Вес не для этой высоты"))),
IF(H4=Лист1!I7,
IF(AND(C14&gt;=INDIRECT("Лист1!C"&amp;Лист1!I7),C14&lt;=INDIRECT("Лист1!D"&amp;Лист1!I7)),"A1",
IF(AND(C14&gt;=INDIRECT("Лист1!E"&amp;Лист1!I7),C14&lt;=INDIRECT("Лист1!F"&amp;Лист1!I7)),"B1",
IF(AND(C14&gt;=INDIRECT("Лист1!G"&amp;Лист1!I7),C14&lt;=INDIRECT("Лист1!H"&amp;Лист1!I7)),"C1","Вес не для этой высоты"))),
IF(H4=Лист1!I8,
IF(AND(C14&gt;=INDIRECT("Лист1!C"&amp;Лист1!I8),C14&lt;=INDIRECT("Лист1!D"&amp;Лист1!I8)),"A1",
IF(AND(C14&gt;=INDIRECT("Лист1!E"&amp;Лист1!I8),C14&lt;=INDIRECT("Лист1!F"&amp;Лист1!I8)),"B1",
IF(AND(C14&gt;=INDIRECT("Лист1!G"&amp;Лист1!I8),C14&lt;=INDIRECT("Лист1!H"&amp;Лист1!I8)),"C1","Вес не для этой высоты"))),
IF(H4=Лист1!I9,
IF(AND(C14&gt;=INDIRECT("Лист1!C"&amp;Лист1!I9),C14&lt;=INDIRECT("Лист1!D"&amp;Лист1!I9)),"A1",
IF(AND(C14&gt;=INDIRECT("Лист1!E"&amp;Лист1!I9),C14&lt;=INDIRECT("Лист1!F"&amp;Лист1!I9)),"B1",
IF(AND(C14&gt;=INDIRECT("Лист1!G"&amp;Лист1!I9),C14&lt;=INDIRECT("Лист1!H"&amp;Лист1!I9)),"C1","Вес не для этой высоты"))),
IF(H4=Лист1!I10,
IF(AND(C14&gt;=INDIRECT("Лист1!C"&amp;Лист1!I10),C14&lt;=INDIRECT("Лист1!D"&amp;Лист1!I10)),"A1",
IF(AND(C14&gt;=INDIRECT("Лист1!E"&amp;Лист1!I10),C14&lt;=INDIRECT("Лист1!F"&amp;Лист1!I10)),"B1",
IF(AND(C14&gt;=INDIRECT("Лист1!G"&amp;Лист1!I10),C14&lt;=INDIRECT("Лист1!H"&amp;Лист1!I10)),"C1","Вес не для этой высоты"))),
IF(H4=Лист1!I11,
IF(AND(C14&gt;=INDIRECT("Лист1!C"&amp;Лист1!I11),C14&lt;=INDIRECT("Лист1!D"&amp;Лист1!I11)),"A1",
IF(AND(C14&gt;=INDIRECT("Лист1!E"&amp;Лист1!I11),C14&lt;=INDIRECT("Лист1!F"&amp;Лист1!I11)),"B1",
IF(AND(C14&gt;=INDIRECT("Лист1!G"&amp;Лист1!I11),C14&lt;=INDIRECT("Лист1!H"&amp;Лист1!I11)),"C1","Вес не для этой высоты"))),
IF(H4=Лист1!I12,
IF(AND(C14&gt;=INDIRECT("Лист1!C"&amp;Лист1!I12),C14&lt;=INDIRECT("Лист1!D"&amp;Лист1!I12)),"A1",
IF(AND(C14&gt;=INDIRECT("Лист1!E"&amp;Лист1!I12),C14&lt;=INDIRECT("Лист1!F"&amp;Лист1!I12)),"B1",
IF(AND(C14&gt;=INDIRECT("Лист1!G"&amp;Лист1!I12),C14&lt;=INDIRECT("Лист1!H"&amp;Лист1!I12)),"C1","Вес не для этой высоты"))),
IF(H4=Лист1!I13,
IF(AND(C14&gt;=INDIRECT("Лист1!C"&amp;Лист1!I13),C14&lt;=INDIRECT("Лист1!D"&amp;Лист1!I13)),"A1",
IF(AND(C14&gt;=INDIRECT("Лист1!E"&amp;Лист1!I13),C14&lt;=INDIRECT("Лист1!F"&amp;Лист1!I13)),"B1",
IF(AND(C14&gt;=INDIRECT("Лист1!G"&amp;Лист1!I13),C14&lt;=INDIRECT("Лист1!H"&amp;Лист1!I13)),"C1","Вес не для этой высоты"))),"Ошибка. Проверьте данные"
))))))))))))</f>
        <v>C1</v>
      </c>
      <c r="D18" s="4"/>
      <c r="E18" s="11" t="s">
        <v>16</v>
      </c>
      <c r="F18" s="6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7"/>
      <c r="AU18" s="7"/>
      <c r="AV18" s="7"/>
      <c r="AW18" s="7"/>
      <c r="AX18" s="7"/>
      <c r="AY18" s="7"/>
      <c r="AZ18" s="7"/>
      <c r="BA18" s="7"/>
      <c r="BB18" s="7"/>
    </row>
    <row r="19" spans="1:75" ht="13.15" customHeight="1" x14ac:dyDescent="0.25">
      <c r="A19" s="5"/>
      <c r="B19" s="125"/>
      <c r="C19" s="125"/>
      <c r="D19" s="4"/>
      <c r="E19" s="11"/>
      <c r="F19" s="6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7"/>
      <c r="AU19" s="7"/>
      <c r="AV19" s="7"/>
      <c r="AW19" s="7"/>
      <c r="AX19" s="7"/>
      <c r="AY19" s="7"/>
      <c r="AZ19" s="7"/>
      <c r="BA19" s="7"/>
      <c r="BB19" s="7"/>
    </row>
    <row r="20" spans="1:75" ht="33.6" customHeight="1" x14ac:dyDescent="0.25">
      <c r="A20" s="5"/>
      <c r="B20" s="18" t="s">
        <v>17</v>
      </c>
      <c r="C20" s="19">
        <f ca="1">IFERROR(VLOOKUP(CONCATENATE(C18,C16,C12),Лист1!K1:L59,2,0),"Не получается у нас как-то посчитать")</f>
        <v>12408481000101</v>
      </c>
      <c r="D20" s="4"/>
      <c r="E20" s="11" t="s">
        <v>18</v>
      </c>
      <c r="F20" s="6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7"/>
      <c r="AU20" s="7"/>
      <c r="AV20" s="7"/>
      <c r="AW20" s="7"/>
      <c r="AX20" s="7"/>
      <c r="AY20" s="7"/>
      <c r="AZ20" s="7"/>
      <c r="BA20" s="7"/>
      <c r="BB20" s="7"/>
    </row>
    <row r="21" spans="1:75" x14ac:dyDescent="0.25">
      <c r="A21" s="5"/>
      <c r="B21" s="4"/>
      <c r="C21" s="4"/>
      <c r="D21" s="4"/>
      <c r="E21" s="4"/>
      <c r="F21" s="6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7"/>
      <c r="AU21" s="7"/>
      <c r="AV21" s="7"/>
      <c r="AW21" s="7"/>
      <c r="AX21" s="7"/>
      <c r="AY21" s="7"/>
      <c r="AZ21" s="7"/>
      <c r="BA21" s="7"/>
      <c r="BB21" s="7"/>
    </row>
    <row r="22" spans="1:75" x14ac:dyDescent="0.25">
      <c r="A22" s="5"/>
      <c r="B22" s="4"/>
      <c r="C22" s="4"/>
      <c r="D22" s="4"/>
      <c r="E22" s="4"/>
      <c r="F22" s="6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7"/>
      <c r="AU22" s="7"/>
      <c r="AV22" s="7"/>
      <c r="AW22" s="7"/>
      <c r="AX22" s="7"/>
      <c r="AY22" s="7"/>
      <c r="AZ22" s="7"/>
      <c r="BA22" s="7"/>
      <c r="BB22" s="7"/>
    </row>
    <row r="23" spans="1:75" x14ac:dyDescent="0.25">
      <c r="A23" s="5"/>
      <c r="B23" s="7"/>
      <c r="C23" s="7"/>
      <c r="D23" s="7"/>
      <c r="E23" s="7"/>
      <c r="F23" s="6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7"/>
      <c r="AU23" s="7"/>
      <c r="AV23" s="7"/>
      <c r="AW23" s="7"/>
      <c r="AX23" s="7"/>
      <c r="AY23" s="7"/>
      <c r="AZ23" s="7"/>
      <c r="BA23" s="7"/>
      <c r="BB23" s="7"/>
      <c r="BC23" s="20"/>
      <c r="BD23" s="20"/>
      <c r="BE23" s="20"/>
      <c r="BF23" s="20"/>
      <c r="BG23" s="20"/>
      <c r="BH23" s="20"/>
      <c r="BI23" s="20"/>
      <c r="BJ23" s="20"/>
      <c r="BK23" s="20"/>
      <c r="BL23" s="20"/>
      <c r="BM23" s="20"/>
      <c r="BN23" s="20"/>
      <c r="BO23" s="20"/>
      <c r="BP23" s="20"/>
      <c r="BQ23" s="20"/>
      <c r="BR23" s="20"/>
      <c r="BS23" s="20"/>
      <c r="BT23" s="20"/>
      <c r="BU23" s="20"/>
      <c r="BV23" s="20"/>
      <c r="BW23" s="20"/>
    </row>
    <row r="24" spans="1:75" x14ac:dyDescent="0.25">
      <c r="A24" s="5"/>
      <c r="B24" s="7"/>
      <c r="C24" s="7"/>
      <c r="D24" s="7"/>
      <c r="E24" s="7"/>
      <c r="F24" s="6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7"/>
      <c r="AU24" s="7"/>
      <c r="AV24" s="7"/>
      <c r="AW24" s="7"/>
      <c r="AX24" s="7"/>
      <c r="AY24" s="7"/>
      <c r="AZ24" s="7"/>
      <c r="BA24" s="7"/>
      <c r="BB24" s="7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</row>
    <row r="25" spans="1:75" x14ac:dyDescent="0.25">
      <c r="A25" s="5"/>
      <c r="B25" s="7"/>
      <c r="C25" s="7"/>
      <c r="D25" s="7"/>
      <c r="E25" s="7"/>
      <c r="F25" s="6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7"/>
      <c r="AU25" s="7"/>
      <c r="AV25" s="7"/>
      <c r="AW25" s="7"/>
      <c r="AX25" s="7"/>
      <c r="AY25" s="7"/>
      <c r="AZ25" s="7"/>
      <c r="BA25" s="7"/>
      <c r="BB25" s="7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</row>
    <row r="26" spans="1:75" x14ac:dyDescent="0.25">
      <c r="A26" s="5"/>
      <c r="B26" s="7"/>
      <c r="C26" s="7"/>
      <c r="D26" s="7"/>
      <c r="E26" s="7"/>
      <c r="F26" s="6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7"/>
      <c r="AU26" s="7"/>
      <c r="AV26" s="7"/>
      <c r="AW26" s="7"/>
      <c r="AX26" s="7"/>
      <c r="AY26" s="7"/>
      <c r="AZ26" s="7"/>
      <c r="BA26" s="7"/>
      <c r="BB26" s="7"/>
      <c r="BC26" s="20"/>
      <c r="BD26" s="20"/>
      <c r="BE26" s="20"/>
      <c r="BF26" s="20"/>
      <c r="BG26" s="20"/>
      <c r="BH26" s="20"/>
      <c r="BI26" s="20"/>
      <c r="BJ26" s="20"/>
      <c r="BK26" s="20"/>
      <c r="BL26" s="20"/>
      <c r="BM26" s="20"/>
      <c r="BN26" s="20"/>
      <c r="BO26" s="20"/>
      <c r="BP26" s="20"/>
      <c r="BQ26" s="20"/>
      <c r="BR26" s="20"/>
      <c r="BS26" s="20"/>
      <c r="BT26" s="20"/>
      <c r="BU26" s="20"/>
      <c r="BV26" s="20"/>
      <c r="BW26" s="20"/>
    </row>
    <row r="27" spans="1:75" x14ac:dyDescent="0.25">
      <c r="A27" s="5"/>
      <c r="B27" s="7"/>
      <c r="C27" s="7"/>
      <c r="D27" s="7"/>
      <c r="E27" s="7"/>
      <c r="F27" s="6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7"/>
      <c r="AU27" s="7"/>
      <c r="AV27" s="7"/>
      <c r="AW27" s="7"/>
      <c r="AX27" s="7"/>
      <c r="AY27" s="7"/>
      <c r="AZ27" s="7"/>
      <c r="BA27" s="7"/>
      <c r="BB27" s="7"/>
      <c r="BC27" s="20"/>
      <c r="BD27" s="20"/>
      <c r="BE27" s="20"/>
      <c r="BF27" s="20"/>
      <c r="BG27" s="20"/>
      <c r="BH27" s="20"/>
      <c r="BI27" s="20"/>
      <c r="BJ27" s="20"/>
      <c r="BK27" s="20"/>
      <c r="BL27" s="20"/>
      <c r="BM27" s="20"/>
      <c r="BN27" s="20"/>
      <c r="BO27" s="20"/>
      <c r="BP27" s="20"/>
      <c r="BQ27" s="20"/>
      <c r="BR27" s="20"/>
      <c r="BS27" s="20"/>
      <c r="BT27" s="20"/>
      <c r="BU27" s="20"/>
      <c r="BV27" s="20"/>
      <c r="BW27" s="20"/>
    </row>
    <row r="28" spans="1:75" x14ac:dyDescent="0.25">
      <c r="A28" s="5"/>
      <c r="B28" s="7"/>
      <c r="C28" s="7"/>
      <c r="D28" s="7"/>
      <c r="E28" s="7"/>
      <c r="F28" s="6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7"/>
      <c r="AU28" s="7"/>
      <c r="AV28" s="7"/>
      <c r="AW28" s="7"/>
      <c r="AX28" s="7"/>
      <c r="AY28" s="7"/>
      <c r="AZ28" s="7"/>
      <c r="BA28" s="7"/>
      <c r="BB28" s="7"/>
      <c r="BC28" s="20"/>
      <c r="BD28" s="20"/>
      <c r="BE28" s="20"/>
      <c r="BF28" s="20"/>
      <c r="BG28" s="20"/>
      <c r="BH28" s="20"/>
      <c r="BI28" s="20"/>
      <c r="BJ28" s="20"/>
      <c r="BK28" s="20"/>
      <c r="BL28" s="20"/>
      <c r="BM28" s="20"/>
      <c r="BN28" s="20"/>
      <c r="BO28" s="20"/>
      <c r="BP28" s="20"/>
      <c r="BQ28" s="20"/>
      <c r="BR28" s="20"/>
      <c r="BS28" s="20"/>
      <c r="BT28" s="20"/>
      <c r="BU28" s="20"/>
      <c r="BV28" s="20"/>
      <c r="BW28" s="20"/>
    </row>
    <row r="29" spans="1:75" x14ac:dyDescent="0.25">
      <c r="A29" s="5"/>
      <c r="B29" s="7"/>
      <c r="C29" s="7"/>
      <c r="D29" s="7"/>
      <c r="E29" s="7"/>
      <c r="F29" s="6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7"/>
      <c r="AU29" s="7"/>
      <c r="AV29" s="7"/>
      <c r="AW29" s="7"/>
      <c r="AX29" s="7"/>
      <c r="AY29" s="7"/>
      <c r="AZ29" s="7"/>
      <c r="BA29" s="7"/>
      <c r="BB29" s="7"/>
      <c r="BC29" s="20"/>
      <c r="BD29" s="20"/>
      <c r="BE29" s="20"/>
      <c r="BF29" s="20"/>
      <c r="BG29" s="20"/>
      <c r="BH29" s="20"/>
      <c r="BI29" s="20"/>
      <c r="BJ29" s="20"/>
      <c r="BK29" s="20"/>
      <c r="BL29" s="20"/>
      <c r="BM29" s="20"/>
      <c r="BN29" s="20"/>
      <c r="BO29" s="20"/>
      <c r="BP29" s="20"/>
      <c r="BQ29" s="20"/>
      <c r="BR29" s="20"/>
      <c r="BS29" s="20"/>
      <c r="BT29" s="20"/>
      <c r="BU29" s="20"/>
      <c r="BV29" s="20"/>
      <c r="BW29" s="20"/>
    </row>
    <row r="30" spans="1:75" x14ac:dyDescent="0.25">
      <c r="A30" s="5"/>
      <c r="B30" s="7"/>
      <c r="C30" s="7"/>
      <c r="D30" s="7"/>
      <c r="E30" s="7"/>
      <c r="F30" s="6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7"/>
      <c r="AU30" s="7"/>
      <c r="AV30" s="7"/>
      <c r="AW30" s="7"/>
      <c r="AX30" s="7"/>
      <c r="AY30" s="7"/>
      <c r="AZ30" s="7"/>
      <c r="BA30" s="7"/>
      <c r="BB30" s="7"/>
      <c r="BC30" s="20"/>
      <c r="BD30" s="20"/>
      <c r="BE30" s="20"/>
      <c r="BF30" s="20"/>
      <c r="BG30" s="20"/>
      <c r="BH30" s="20"/>
      <c r="BI30" s="20"/>
      <c r="BJ30" s="20"/>
      <c r="BK30" s="20"/>
      <c r="BL30" s="20"/>
      <c r="BM30" s="20"/>
      <c r="BN30" s="20"/>
      <c r="BO30" s="20"/>
      <c r="BP30" s="20"/>
      <c r="BQ30" s="20"/>
      <c r="BR30" s="20"/>
      <c r="BS30" s="20"/>
      <c r="BT30" s="20"/>
      <c r="BU30" s="20"/>
      <c r="BV30" s="20"/>
      <c r="BW30" s="20"/>
    </row>
    <row r="31" spans="1:75" x14ac:dyDescent="0.25">
      <c r="A31" s="5"/>
      <c r="B31" s="7"/>
      <c r="C31" s="7"/>
      <c r="D31" s="7"/>
      <c r="E31" s="7"/>
      <c r="F31" s="6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7"/>
      <c r="AU31" s="7"/>
      <c r="AV31" s="7"/>
      <c r="AW31" s="7"/>
      <c r="AX31" s="7"/>
      <c r="AY31" s="7"/>
      <c r="AZ31" s="7"/>
      <c r="BA31" s="7"/>
      <c r="BB31" s="7"/>
      <c r="BC31" s="20"/>
      <c r="BD31" s="20"/>
      <c r="BE31" s="20"/>
      <c r="BF31" s="20"/>
      <c r="BG31" s="20"/>
      <c r="BH31" s="20"/>
      <c r="BI31" s="20"/>
      <c r="BJ31" s="20"/>
      <c r="BK31" s="20"/>
      <c r="BL31" s="20"/>
      <c r="BM31" s="20"/>
      <c r="BN31" s="20"/>
      <c r="BO31" s="20"/>
      <c r="BP31" s="20"/>
      <c r="BQ31" s="20"/>
      <c r="BR31" s="20"/>
      <c r="BS31" s="20"/>
      <c r="BT31" s="20"/>
      <c r="BU31" s="20"/>
      <c r="BV31" s="20"/>
      <c r="BW31" s="20"/>
    </row>
    <row r="32" spans="1:75" x14ac:dyDescent="0.25">
      <c r="A32" s="21"/>
      <c r="B32" s="22"/>
      <c r="C32" s="22"/>
      <c r="D32" s="22"/>
      <c r="E32" s="22"/>
      <c r="F32" s="23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7"/>
      <c r="AU32" s="7"/>
      <c r="AV32" s="7"/>
      <c r="AW32" s="7"/>
      <c r="AX32" s="7"/>
      <c r="AY32" s="7"/>
      <c r="AZ32" s="7"/>
      <c r="BA32" s="7"/>
      <c r="BB32" s="7"/>
      <c r="BC32" s="20"/>
      <c r="BD32" s="20"/>
      <c r="BE32" s="20"/>
      <c r="BF32" s="20"/>
      <c r="BG32" s="20"/>
      <c r="BH32" s="20"/>
      <c r="BI32" s="20"/>
      <c r="BJ32" s="20"/>
      <c r="BK32" s="20"/>
      <c r="BL32" s="20"/>
      <c r="BM32" s="20"/>
      <c r="BN32" s="20"/>
      <c r="BO32" s="20"/>
      <c r="BP32" s="20"/>
      <c r="BQ32" s="20"/>
      <c r="BR32" s="20"/>
      <c r="BS32" s="20"/>
      <c r="BT32" s="20"/>
      <c r="BU32" s="20"/>
      <c r="BV32" s="20"/>
      <c r="BW32" s="20"/>
    </row>
    <row r="33" spans="1:75" x14ac:dyDescent="0.25">
      <c r="A33" s="4"/>
      <c r="B33" s="7"/>
      <c r="C33" s="7"/>
      <c r="D33" s="7"/>
      <c r="E33" s="7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7"/>
      <c r="AU33" s="7"/>
      <c r="AV33" s="7"/>
      <c r="AW33" s="7"/>
      <c r="AX33" s="7"/>
      <c r="AY33" s="7"/>
      <c r="AZ33" s="7"/>
      <c r="BA33" s="7"/>
      <c r="BB33" s="7"/>
      <c r="BC33" s="20"/>
      <c r="BD33" s="20"/>
      <c r="BE33" s="20"/>
      <c r="BF33" s="20"/>
      <c r="BG33" s="20"/>
      <c r="BH33" s="20"/>
      <c r="BI33" s="20"/>
      <c r="BJ33" s="20"/>
      <c r="BK33" s="20"/>
      <c r="BL33" s="20"/>
      <c r="BM33" s="20"/>
      <c r="BN33" s="20"/>
      <c r="BO33" s="20"/>
      <c r="BP33" s="20"/>
      <c r="BQ33" s="20"/>
      <c r="BR33" s="20"/>
      <c r="BS33" s="20"/>
      <c r="BT33" s="20"/>
      <c r="BU33" s="20"/>
      <c r="BV33" s="20"/>
      <c r="BW33" s="20"/>
    </row>
    <row r="34" spans="1:75" x14ac:dyDescent="0.25">
      <c r="A34" s="4"/>
      <c r="B34" s="7"/>
      <c r="C34" s="7"/>
      <c r="D34" s="7"/>
      <c r="E34" s="7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7"/>
      <c r="AU34" s="7"/>
      <c r="AV34" s="7"/>
      <c r="AW34" s="7"/>
      <c r="AX34" s="7"/>
      <c r="AY34" s="7"/>
      <c r="AZ34" s="7"/>
      <c r="BA34" s="7"/>
      <c r="BB34" s="7"/>
      <c r="BC34" s="20"/>
      <c r="BD34" s="20"/>
      <c r="BE34" s="20"/>
      <c r="BF34" s="20"/>
      <c r="BG34" s="20"/>
      <c r="BH34" s="20"/>
      <c r="BI34" s="20"/>
      <c r="BJ34" s="20"/>
      <c r="BK34" s="20"/>
      <c r="BL34" s="20"/>
      <c r="BM34" s="20"/>
      <c r="BN34" s="20"/>
      <c r="BO34" s="20"/>
      <c r="BP34" s="20"/>
      <c r="BQ34" s="20"/>
      <c r="BR34" s="20"/>
      <c r="BS34" s="20"/>
      <c r="BT34" s="20"/>
      <c r="BU34" s="20"/>
      <c r="BV34" s="20"/>
      <c r="BW34" s="20"/>
    </row>
    <row r="35" spans="1:75" x14ac:dyDescent="0.25">
      <c r="A35" s="4"/>
      <c r="B35" s="7"/>
      <c r="C35" s="7"/>
      <c r="D35" s="7"/>
      <c r="E35" s="7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7"/>
      <c r="AU35" s="7"/>
      <c r="AV35" s="7"/>
      <c r="AW35" s="7"/>
      <c r="AX35" s="7"/>
      <c r="AY35" s="7"/>
      <c r="AZ35" s="7"/>
      <c r="BA35" s="7"/>
      <c r="BB35" s="7"/>
      <c r="BC35" s="20"/>
      <c r="BD35" s="20"/>
      <c r="BE35" s="20"/>
      <c r="BF35" s="20"/>
      <c r="BG35" s="20"/>
      <c r="BH35" s="20"/>
      <c r="BI35" s="20"/>
      <c r="BJ35" s="20"/>
      <c r="BK35" s="20"/>
      <c r="BL35" s="20"/>
      <c r="BM35" s="20"/>
      <c r="BN35" s="20"/>
      <c r="BO35" s="20"/>
      <c r="BP35" s="20"/>
      <c r="BQ35" s="20"/>
      <c r="BR35" s="20"/>
      <c r="BS35" s="20"/>
      <c r="BT35" s="20"/>
      <c r="BU35" s="20"/>
      <c r="BV35" s="20"/>
      <c r="BW35" s="20"/>
    </row>
    <row r="36" spans="1:75" x14ac:dyDescent="0.25">
      <c r="A36" s="4"/>
      <c r="B36" s="7"/>
      <c r="C36" s="7"/>
      <c r="D36" s="7"/>
      <c r="E36" s="7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7"/>
      <c r="AU36" s="7"/>
      <c r="AV36" s="7"/>
      <c r="AW36" s="7"/>
      <c r="AX36" s="7"/>
      <c r="AY36" s="7"/>
      <c r="AZ36" s="7"/>
      <c r="BA36" s="7"/>
      <c r="BB36" s="7"/>
      <c r="BC36" s="20"/>
      <c r="BD36" s="20"/>
      <c r="BE36" s="20"/>
      <c r="BF36" s="20"/>
      <c r="BG36" s="20"/>
      <c r="BH36" s="20"/>
      <c r="BI36" s="20"/>
      <c r="BJ36" s="20"/>
      <c r="BK36" s="20"/>
      <c r="BL36" s="20"/>
      <c r="BM36" s="20"/>
      <c r="BN36" s="20"/>
      <c r="BO36" s="20"/>
      <c r="BP36" s="20"/>
      <c r="BQ36" s="20"/>
      <c r="BR36" s="20"/>
      <c r="BS36" s="20"/>
      <c r="BT36" s="20"/>
      <c r="BU36" s="20"/>
      <c r="BV36" s="20"/>
      <c r="BW36" s="20"/>
    </row>
    <row r="37" spans="1:75" x14ac:dyDescent="0.25">
      <c r="A37" s="4"/>
      <c r="B37" s="7"/>
      <c r="C37" s="7"/>
      <c r="D37" s="7"/>
      <c r="E37" s="7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7"/>
      <c r="AU37" s="7"/>
      <c r="AV37" s="7"/>
      <c r="AW37" s="7"/>
      <c r="AX37" s="7"/>
      <c r="AY37" s="7"/>
      <c r="AZ37" s="7"/>
      <c r="BA37" s="7"/>
      <c r="BB37" s="7"/>
      <c r="BC37" s="20"/>
      <c r="BD37" s="20"/>
      <c r="BE37" s="20"/>
      <c r="BF37" s="20"/>
      <c r="BG37" s="20"/>
      <c r="BH37" s="20"/>
      <c r="BI37" s="20"/>
      <c r="BJ37" s="20"/>
      <c r="BK37" s="20"/>
      <c r="BL37" s="20"/>
      <c r="BM37" s="20"/>
      <c r="BN37" s="20"/>
      <c r="BO37" s="20"/>
      <c r="BP37" s="20"/>
      <c r="BQ37" s="20"/>
      <c r="BR37" s="20"/>
      <c r="BS37" s="20"/>
      <c r="BT37" s="20"/>
      <c r="BU37" s="20"/>
      <c r="BV37" s="20"/>
      <c r="BW37" s="20"/>
    </row>
    <row r="38" spans="1:75" x14ac:dyDescent="0.25">
      <c r="A38" s="4"/>
      <c r="B38" s="7"/>
      <c r="C38" s="7"/>
      <c r="D38" s="7"/>
      <c r="E38" s="7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7"/>
      <c r="AU38" s="7"/>
      <c r="AV38" s="7"/>
      <c r="AW38" s="7"/>
      <c r="AX38" s="7"/>
      <c r="AY38" s="7"/>
      <c r="AZ38" s="7"/>
      <c r="BA38" s="7"/>
      <c r="BB38" s="7"/>
      <c r="BC38" s="20"/>
      <c r="BD38" s="20"/>
      <c r="BE38" s="20"/>
      <c r="BF38" s="20"/>
      <c r="BG38" s="20"/>
      <c r="BH38" s="20"/>
      <c r="BI38" s="20"/>
      <c r="BJ38" s="20"/>
      <c r="BK38" s="20"/>
      <c r="BL38" s="20"/>
      <c r="BM38" s="20"/>
      <c r="BN38" s="20"/>
      <c r="BO38" s="20"/>
      <c r="BP38" s="20"/>
      <c r="BQ38" s="20"/>
      <c r="BR38" s="20"/>
      <c r="BS38" s="20"/>
      <c r="BT38" s="20"/>
      <c r="BU38" s="20"/>
      <c r="BV38" s="20"/>
      <c r="BW38" s="20"/>
    </row>
    <row r="39" spans="1:75" x14ac:dyDescent="0.25">
      <c r="A39" s="4"/>
      <c r="B39" s="7"/>
      <c r="C39" s="7"/>
      <c r="D39" s="7"/>
      <c r="E39" s="7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7"/>
      <c r="AU39" s="7"/>
      <c r="AV39" s="7"/>
      <c r="AW39" s="7"/>
      <c r="AX39" s="7"/>
      <c r="AY39" s="7"/>
      <c r="AZ39" s="7"/>
      <c r="BA39" s="7"/>
      <c r="BB39" s="7"/>
      <c r="BC39" s="20"/>
      <c r="BD39" s="20"/>
      <c r="BE39" s="20"/>
      <c r="BF39" s="20"/>
      <c r="BG39" s="20"/>
      <c r="BH39" s="20"/>
      <c r="BI39" s="20"/>
      <c r="BJ39" s="20"/>
      <c r="BK39" s="20"/>
      <c r="BL39" s="20"/>
      <c r="BM39" s="20"/>
      <c r="BN39" s="20"/>
      <c r="BO39" s="20"/>
      <c r="BP39" s="20"/>
      <c r="BQ39" s="20"/>
      <c r="BR39" s="20"/>
      <c r="BS39" s="20"/>
      <c r="BT39" s="20"/>
      <c r="BU39" s="20"/>
      <c r="BV39" s="20"/>
      <c r="BW39" s="20"/>
    </row>
    <row r="40" spans="1:75" x14ac:dyDescent="0.25">
      <c r="A40" s="4"/>
      <c r="B40" s="7"/>
      <c r="C40" s="7"/>
      <c r="D40" s="7"/>
      <c r="E40" s="7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7"/>
      <c r="AU40" s="7"/>
      <c r="AV40" s="7"/>
      <c r="AW40" s="7"/>
      <c r="AX40" s="7"/>
      <c r="AY40" s="7"/>
      <c r="AZ40" s="7"/>
      <c r="BA40" s="7"/>
      <c r="BB40" s="7"/>
      <c r="BC40" s="20"/>
      <c r="BD40" s="20"/>
      <c r="BE40" s="20"/>
      <c r="BF40" s="20"/>
      <c r="BG40" s="20"/>
      <c r="BH40" s="20"/>
      <c r="BI40" s="20"/>
      <c r="BJ40" s="20"/>
      <c r="BK40" s="20"/>
      <c r="BL40" s="20"/>
      <c r="BM40" s="20"/>
      <c r="BN40" s="20"/>
      <c r="BO40" s="20"/>
      <c r="BP40" s="20"/>
      <c r="BQ40" s="20"/>
      <c r="BR40" s="20"/>
      <c r="BS40" s="20"/>
      <c r="BT40" s="20"/>
      <c r="BU40" s="20"/>
      <c r="BV40" s="20"/>
      <c r="BW40" s="20"/>
    </row>
    <row r="41" spans="1:75" x14ac:dyDescent="0.25">
      <c r="A41" s="4"/>
      <c r="B41" s="7"/>
      <c r="C41" s="7"/>
      <c r="D41" s="7"/>
      <c r="E41" s="7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7"/>
      <c r="AU41" s="7"/>
      <c r="AV41" s="7"/>
      <c r="AW41" s="7"/>
      <c r="AX41" s="7"/>
      <c r="AY41" s="7"/>
      <c r="AZ41" s="7"/>
      <c r="BA41" s="7"/>
      <c r="BB41" s="7"/>
      <c r="BC41" s="20"/>
      <c r="BD41" s="20"/>
      <c r="BE41" s="20"/>
      <c r="BF41" s="20"/>
      <c r="BG41" s="20"/>
      <c r="BH41" s="20"/>
      <c r="BI41" s="20"/>
      <c r="BJ41" s="20"/>
      <c r="BK41" s="20"/>
      <c r="BL41" s="20"/>
      <c r="BM41" s="20"/>
      <c r="BN41" s="20"/>
      <c r="BO41" s="20"/>
      <c r="BP41" s="20"/>
      <c r="BQ41" s="20"/>
      <c r="BR41" s="20"/>
      <c r="BS41" s="20"/>
      <c r="BT41" s="20"/>
      <c r="BU41" s="20"/>
      <c r="BV41" s="20"/>
      <c r="BW41" s="20"/>
    </row>
    <row r="42" spans="1:75" x14ac:dyDescent="0.25">
      <c r="A42" s="4"/>
      <c r="B42" s="7"/>
      <c r="C42" s="7"/>
      <c r="D42" s="7"/>
      <c r="E42" s="7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7"/>
      <c r="AU42" s="7"/>
      <c r="AV42" s="7"/>
      <c r="AW42" s="7"/>
      <c r="AX42" s="7"/>
      <c r="AY42" s="7"/>
      <c r="AZ42" s="7"/>
      <c r="BA42" s="7"/>
      <c r="BB42" s="7"/>
      <c r="BC42" s="20"/>
      <c r="BD42" s="20"/>
      <c r="BE42" s="20"/>
      <c r="BF42" s="20"/>
      <c r="BG42" s="20"/>
      <c r="BH42" s="20"/>
      <c r="BI42" s="20"/>
      <c r="BJ42" s="20"/>
      <c r="BK42" s="20"/>
      <c r="BL42" s="20"/>
      <c r="BM42" s="20"/>
      <c r="BN42" s="20"/>
      <c r="BO42" s="20"/>
      <c r="BP42" s="20"/>
      <c r="BQ42" s="20"/>
      <c r="BR42" s="20"/>
      <c r="BS42" s="20"/>
      <c r="BT42" s="20"/>
      <c r="BU42" s="20"/>
      <c r="BV42" s="20"/>
      <c r="BW42" s="20"/>
    </row>
    <row r="43" spans="1:75" x14ac:dyDescent="0.25">
      <c r="A43" s="4"/>
      <c r="B43" s="7"/>
      <c r="C43" s="7"/>
      <c r="D43" s="7"/>
      <c r="E43" s="7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7"/>
      <c r="AU43" s="7"/>
      <c r="AV43" s="7"/>
      <c r="AW43" s="7"/>
      <c r="AX43" s="7"/>
      <c r="AY43" s="7"/>
      <c r="AZ43" s="7"/>
      <c r="BA43" s="7"/>
      <c r="BB43" s="7"/>
      <c r="BC43" s="20"/>
      <c r="BD43" s="20"/>
      <c r="BE43" s="20"/>
      <c r="BF43" s="20"/>
      <c r="BG43" s="20"/>
      <c r="BH43" s="20"/>
      <c r="BI43" s="20"/>
      <c r="BJ43" s="20"/>
      <c r="BK43" s="20"/>
      <c r="BL43" s="20"/>
      <c r="BM43" s="20"/>
      <c r="BN43" s="20"/>
      <c r="BO43" s="20"/>
      <c r="BP43" s="20"/>
      <c r="BQ43" s="20"/>
      <c r="BR43" s="20"/>
      <c r="BS43" s="20"/>
      <c r="BT43" s="20"/>
      <c r="BU43" s="20"/>
      <c r="BV43" s="20"/>
      <c r="BW43" s="20"/>
    </row>
    <row r="44" spans="1:75" x14ac:dyDescent="0.25">
      <c r="A44" s="4"/>
      <c r="B44" s="7"/>
      <c r="C44" s="7"/>
      <c r="D44" s="7"/>
      <c r="E44" s="7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7"/>
      <c r="AU44" s="7"/>
      <c r="AV44" s="7"/>
      <c r="AW44" s="7"/>
      <c r="AX44" s="7"/>
      <c r="AY44" s="7"/>
      <c r="AZ44" s="7"/>
      <c r="BA44" s="7"/>
      <c r="BB44" s="7"/>
      <c r="BC44" s="20"/>
      <c r="BD44" s="20"/>
      <c r="BE44" s="20"/>
      <c r="BF44" s="20"/>
      <c r="BG44" s="20"/>
      <c r="BH44" s="20"/>
      <c r="BI44" s="20"/>
      <c r="BJ44" s="20"/>
      <c r="BK44" s="20"/>
      <c r="BL44" s="20"/>
      <c r="BM44" s="20"/>
      <c r="BN44" s="20"/>
      <c r="BO44" s="20"/>
      <c r="BP44" s="20"/>
      <c r="BQ44" s="20"/>
      <c r="BR44" s="20"/>
      <c r="BS44" s="20"/>
      <c r="BT44" s="20"/>
      <c r="BU44" s="20"/>
      <c r="BV44" s="20"/>
      <c r="BW44" s="20"/>
    </row>
    <row r="45" spans="1:75" x14ac:dyDescent="0.25">
      <c r="A45" s="4"/>
      <c r="B45" s="7"/>
      <c r="C45" s="7"/>
      <c r="D45" s="7"/>
      <c r="E45" s="7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7"/>
      <c r="AU45" s="7"/>
      <c r="AV45" s="7"/>
      <c r="AW45" s="7"/>
      <c r="AX45" s="7"/>
      <c r="AY45" s="7"/>
      <c r="AZ45" s="7"/>
      <c r="BA45" s="7"/>
      <c r="BB45" s="7"/>
      <c r="BC45" s="20"/>
      <c r="BD45" s="20"/>
      <c r="BE45" s="20"/>
      <c r="BF45" s="20"/>
      <c r="BG45" s="20"/>
      <c r="BH45" s="20"/>
      <c r="BI45" s="20"/>
      <c r="BJ45" s="20"/>
      <c r="BK45" s="20"/>
      <c r="BL45" s="20"/>
      <c r="BM45" s="20"/>
      <c r="BN45" s="20"/>
      <c r="BO45" s="20"/>
      <c r="BP45" s="20"/>
      <c r="BQ45" s="20"/>
      <c r="BR45" s="20"/>
      <c r="BS45" s="20"/>
      <c r="BT45" s="20"/>
      <c r="BU45" s="20"/>
      <c r="BV45" s="20"/>
      <c r="BW45" s="20"/>
    </row>
    <row r="46" spans="1:75" x14ac:dyDescent="0.25">
      <c r="A46" s="4"/>
      <c r="B46" s="7"/>
      <c r="C46" s="7"/>
      <c r="D46" s="7"/>
      <c r="E46" s="7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7"/>
      <c r="AU46" s="7"/>
      <c r="AV46" s="7"/>
      <c r="AW46" s="7"/>
      <c r="AX46" s="7"/>
      <c r="AY46" s="7"/>
      <c r="AZ46" s="7"/>
      <c r="BA46" s="7"/>
      <c r="BB46" s="7"/>
      <c r="BC46" s="20"/>
      <c r="BD46" s="20"/>
      <c r="BE46" s="20"/>
      <c r="BF46" s="20"/>
      <c r="BG46" s="20"/>
      <c r="BH46" s="20"/>
      <c r="BI46" s="20"/>
      <c r="BJ46" s="20"/>
      <c r="BK46" s="20"/>
      <c r="BL46" s="20"/>
      <c r="BM46" s="20"/>
      <c r="BN46" s="20"/>
      <c r="BO46" s="20"/>
      <c r="BP46" s="20"/>
      <c r="BQ46" s="20"/>
      <c r="BR46" s="20"/>
      <c r="BS46" s="20"/>
      <c r="BT46" s="20"/>
      <c r="BU46" s="20"/>
      <c r="BV46" s="20"/>
      <c r="BW46" s="20"/>
    </row>
    <row r="47" spans="1:75" x14ac:dyDescent="0.25">
      <c r="A47" s="4"/>
      <c r="B47" s="7"/>
      <c r="C47" s="7"/>
      <c r="D47" s="7"/>
      <c r="E47" s="7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7"/>
      <c r="AU47" s="7"/>
      <c r="AV47" s="7"/>
      <c r="AW47" s="7"/>
      <c r="AX47" s="7"/>
      <c r="AY47" s="7"/>
      <c r="AZ47" s="7"/>
      <c r="BA47" s="7"/>
      <c r="BB47" s="7"/>
      <c r="BC47" s="20"/>
      <c r="BD47" s="20"/>
      <c r="BE47" s="20"/>
      <c r="BF47" s="20"/>
      <c r="BG47" s="20"/>
      <c r="BH47" s="20"/>
      <c r="BI47" s="20"/>
      <c r="BJ47" s="20"/>
      <c r="BK47" s="20"/>
      <c r="BL47" s="20"/>
      <c r="BM47" s="20"/>
      <c r="BN47" s="20"/>
      <c r="BO47" s="20"/>
      <c r="BP47" s="20"/>
      <c r="BQ47" s="20"/>
      <c r="BR47" s="20"/>
      <c r="BS47" s="20"/>
      <c r="BT47" s="20"/>
      <c r="BU47" s="20"/>
      <c r="BV47" s="20"/>
      <c r="BW47" s="20"/>
    </row>
    <row r="48" spans="1:75" x14ac:dyDescent="0.25">
      <c r="A48" s="4"/>
      <c r="B48" s="7"/>
      <c r="C48" s="7"/>
      <c r="D48" s="7"/>
      <c r="E48" s="7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7"/>
      <c r="AU48" s="7"/>
      <c r="AV48" s="7"/>
      <c r="AW48" s="7"/>
      <c r="AX48" s="7"/>
      <c r="AY48" s="7"/>
      <c r="AZ48" s="7"/>
      <c r="BA48" s="7"/>
      <c r="BB48" s="7"/>
      <c r="BC48" s="20"/>
      <c r="BD48" s="20"/>
      <c r="BE48" s="20"/>
      <c r="BF48" s="20"/>
      <c r="BG48" s="20"/>
      <c r="BH48" s="20"/>
      <c r="BI48" s="20"/>
      <c r="BJ48" s="20"/>
      <c r="BK48" s="20"/>
      <c r="BL48" s="20"/>
      <c r="BM48" s="20"/>
      <c r="BN48" s="20"/>
      <c r="BO48" s="20"/>
      <c r="BP48" s="20"/>
      <c r="BQ48" s="20"/>
      <c r="BR48" s="20"/>
      <c r="BS48" s="20"/>
      <c r="BT48" s="20"/>
      <c r="BU48" s="20"/>
      <c r="BV48" s="20"/>
      <c r="BW48" s="20"/>
    </row>
    <row r="49" spans="1:75" x14ac:dyDescent="0.25">
      <c r="A49" s="4"/>
      <c r="B49" s="7"/>
      <c r="C49" s="7"/>
      <c r="D49" s="7"/>
      <c r="E49" s="7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7"/>
      <c r="AU49" s="7"/>
      <c r="AV49" s="7"/>
      <c r="AW49" s="7"/>
      <c r="AX49" s="7"/>
      <c r="AY49" s="7"/>
      <c r="AZ49" s="7"/>
      <c r="BA49" s="7"/>
      <c r="BB49" s="7"/>
      <c r="BC49" s="20"/>
      <c r="BD49" s="20"/>
      <c r="BE49" s="20"/>
      <c r="BF49" s="20"/>
      <c r="BG49" s="20"/>
      <c r="BH49" s="20"/>
      <c r="BI49" s="20"/>
      <c r="BJ49" s="20"/>
      <c r="BK49" s="20"/>
      <c r="BL49" s="20"/>
      <c r="BM49" s="20"/>
      <c r="BN49" s="20"/>
      <c r="BO49" s="20"/>
      <c r="BP49" s="20"/>
      <c r="BQ49" s="20"/>
      <c r="BR49" s="20"/>
      <c r="BS49" s="20"/>
      <c r="BT49" s="20"/>
      <c r="BU49" s="20"/>
      <c r="BV49" s="20"/>
      <c r="BW49" s="20"/>
    </row>
    <row r="50" spans="1:75" x14ac:dyDescent="0.25">
      <c r="A50" s="4"/>
      <c r="B50" s="7"/>
      <c r="C50" s="7"/>
      <c r="D50" s="7"/>
      <c r="E50" s="7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7"/>
      <c r="AU50" s="7"/>
      <c r="AV50" s="7"/>
      <c r="AW50" s="7"/>
      <c r="AX50" s="7"/>
      <c r="AY50" s="7"/>
      <c r="AZ50" s="7"/>
      <c r="BA50" s="7"/>
      <c r="BB50" s="7"/>
      <c r="BC50" s="20"/>
      <c r="BD50" s="20"/>
      <c r="BE50" s="20"/>
      <c r="BF50" s="20"/>
      <c r="BG50" s="20"/>
      <c r="BH50" s="20"/>
      <c r="BI50" s="20"/>
      <c r="BJ50" s="20"/>
      <c r="BK50" s="20"/>
      <c r="BL50" s="20"/>
      <c r="BM50" s="20"/>
      <c r="BN50" s="20"/>
      <c r="BO50" s="20"/>
      <c r="BP50" s="20"/>
      <c r="BQ50" s="20"/>
      <c r="BR50" s="20"/>
      <c r="BS50" s="20"/>
      <c r="BT50" s="20"/>
      <c r="BU50" s="20"/>
      <c r="BV50" s="20"/>
      <c r="BW50" s="20"/>
    </row>
    <row r="51" spans="1:75" x14ac:dyDescent="0.25">
      <c r="A51" s="4"/>
      <c r="B51" s="7"/>
      <c r="C51" s="7"/>
      <c r="D51" s="7"/>
      <c r="E51" s="7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7"/>
      <c r="AU51" s="7"/>
      <c r="AV51" s="7"/>
      <c r="AW51" s="7"/>
      <c r="AX51" s="7"/>
      <c r="AY51" s="7"/>
      <c r="AZ51" s="7"/>
      <c r="BA51" s="7"/>
      <c r="BB51" s="7"/>
      <c r="BC51" s="20"/>
      <c r="BD51" s="20"/>
      <c r="BE51" s="20"/>
      <c r="BF51" s="20"/>
      <c r="BG51" s="20"/>
      <c r="BH51" s="20"/>
      <c r="BI51" s="20"/>
      <c r="BJ51" s="20"/>
      <c r="BK51" s="20"/>
      <c r="BL51" s="20"/>
      <c r="BM51" s="20"/>
      <c r="BN51" s="20"/>
      <c r="BO51" s="20"/>
      <c r="BP51" s="20"/>
      <c r="BQ51" s="20"/>
      <c r="BR51" s="20"/>
      <c r="BS51" s="20"/>
      <c r="BT51" s="20"/>
      <c r="BU51" s="20"/>
      <c r="BV51" s="20"/>
      <c r="BW51" s="20"/>
    </row>
    <row r="52" spans="1:75" x14ac:dyDescent="0.25">
      <c r="A52" s="4"/>
      <c r="B52" s="7"/>
      <c r="C52" s="7"/>
      <c r="D52" s="7"/>
      <c r="E52" s="7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7"/>
      <c r="AU52" s="7"/>
      <c r="AV52" s="7"/>
      <c r="AW52" s="7"/>
      <c r="AX52" s="7"/>
      <c r="AY52" s="7"/>
      <c r="AZ52" s="7"/>
      <c r="BA52" s="7"/>
      <c r="BB52" s="7"/>
      <c r="BC52" s="20"/>
      <c r="BD52" s="20"/>
      <c r="BE52" s="20"/>
      <c r="BF52" s="20"/>
      <c r="BG52" s="20"/>
      <c r="BH52" s="20"/>
      <c r="BI52" s="20"/>
      <c r="BJ52" s="20"/>
      <c r="BK52" s="20"/>
      <c r="BL52" s="20"/>
      <c r="BM52" s="20"/>
      <c r="BN52" s="20"/>
      <c r="BO52" s="20"/>
      <c r="BP52" s="20"/>
      <c r="BQ52" s="20"/>
      <c r="BR52" s="20"/>
      <c r="BS52" s="20"/>
      <c r="BT52" s="20"/>
      <c r="BU52" s="20"/>
      <c r="BV52" s="20"/>
      <c r="BW52" s="20"/>
    </row>
    <row r="53" spans="1:75" x14ac:dyDescent="0.25">
      <c r="A53" s="4"/>
      <c r="B53" s="7"/>
      <c r="C53" s="7"/>
      <c r="D53" s="7"/>
      <c r="E53" s="7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7"/>
      <c r="AU53" s="7"/>
      <c r="AV53" s="7"/>
      <c r="AW53" s="7"/>
      <c r="AX53" s="7"/>
      <c r="AY53" s="7"/>
      <c r="AZ53" s="7"/>
      <c r="BA53" s="7"/>
      <c r="BB53" s="7"/>
      <c r="BC53" s="20"/>
      <c r="BD53" s="20"/>
      <c r="BE53" s="20"/>
      <c r="BF53" s="20"/>
      <c r="BG53" s="20"/>
      <c r="BH53" s="20"/>
      <c r="BI53" s="20"/>
      <c r="BJ53" s="20"/>
      <c r="BK53" s="20"/>
      <c r="BL53" s="20"/>
      <c r="BM53" s="20"/>
      <c r="BN53" s="20"/>
      <c r="BO53" s="20"/>
      <c r="BP53" s="20"/>
      <c r="BQ53" s="20"/>
      <c r="BR53" s="20"/>
      <c r="BS53" s="20"/>
      <c r="BT53" s="20"/>
      <c r="BU53" s="20"/>
      <c r="BV53" s="20"/>
      <c r="BW53" s="20"/>
    </row>
    <row r="54" spans="1:75" x14ac:dyDescent="0.25">
      <c r="A54" s="4"/>
      <c r="B54" s="7"/>
      <c r="C54" s="7"/>
      <c r="D54" s="7"/>
      <c r="E54" s="7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7"/>
      <c r="AU54" s="7"/>
      <c r="AV54" s="7"/>
      <c r="AW54" s="7"/>
      <c r="AX54" s="7"/>
      <c r="AY54" s="7"/>
      <c r="AZ54" s="7"/>
      <c r="BA54" s="7"/>
      <c r="BB54" s="7"/>
      <c r="BC54" s="20"/>
      <c r="BD54" s="20"/>
      <c r="BE54" s="20"/>
      <c r="BF54" s="20"/>
      <c r="BG54" s="20"/>
      <c r="BH54" s="20"/>
      <c r="BI54" s="20"/>
      <c r="BJ54" s="20"/>
      <c r="BK54" s="20"/>
      <c r="BL54" s="20"/>
      <c r="BM54" s="20"/>
      <c r="BN54" s="20"/>
      <c r="BO54" s="20"/>
      <c r="BP54" s="20"/>
      <c r="BQ54" s="20"/>
      <c r="BR54" s="20"/>
      <c r="BS54" s="20"/>
      <c r="BT54" s="20"/>
      <c r="BU54" s="20"/>
      <c r="BV54" s="20"/>
      <c r="BW54" s="20"/>
    </row>
    <row r="55" spans="1:75" x14ac:dyDescent="0.25">
      <c r="A55" s="4"/>
      <c r="B55" s="7"/>
      <c r="C55" s="7"/>
      <c r="D55" s="7"/>
      <c r="E55" s="7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7"/>
      <c r="AU55" s="7"/>
      <c r="AV55" s="7"/>
      <c r="AW55" s="7"/>
      <c r="AX55" s="7"/>
      <c r="AY55" s="7"/>
      <c r="AZ55" s="7"/>
      <c r="BA55" s="7"/>
      <c r="BB55" s="7"/>
      <c r="BC55" s="20"/>
      <c r="BD55" s="20"/>
      <c r="BE55" s="20"/>
      <c r="BF55" s="20"/>
      <c r="BG55" s="20"/>
      <c r="BH55" s="20"/>
      <c r="BI55" s="20"/>
      <c r="BJ55" s="20"/>
      <c r="BK55" s="20"/>
      <c r="BL55" s="20"/>
      <c r="BM55" s="20"/>
      <c r="BN55" s="20"/>
      <c r="BO55" s="20"/>
      <c r="BP55" s="20"/>
      <c r="BQ55" s="20"/>
      <c r="BR55" s="20"/>
      <c r="BS55" s="20"/>
      <c r="BT55" s="20"/>
      <c r="BU55" s="20"/>
      <c r="BV55" s="20"/>
      <c r="BW55" s="20"/>
    </row>
    <row r="56" spans="1:75" x14ac:dyDescent="0.25">
      <c r="A56" s="4"/>
      <c r="B56" s="7"/>
      <c r="C56" s="7"/>
      <c r="D56" s="7"/>
      <c r="E56" s="7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7"/>
      <c r="AU56" s="7"/>
      <c r="AV56" s="7"/>
      <c r="AW56" s="7"/>
      <c r="AX56" s="7"/>
      <c r="AY56" s="7"/>
      <c r="AZ56" s="7"/>
      <c r="BA56" s="7"/>
      <c r="BB56" s="7"/>
      <c r="BC56" s="20"/>
      <c r="BD56" s="20"/>
      <c r="BE56" s="20"/>
      <c r="BF56" s="20"/>
      <c r="BG56" s="20"/>
      <c r="BH56" s="20"/>
      <c r="BI56" s="20"/>
      <c r="BJ56" s="20"/>
      <c r="BK56" s="20"/>
      <c r="BL56" s="20"/>
      <c r="BM56" s="20"/>
      <c r="BN56" s="20"/>
      <c r="BO56" s="20"/>
      <c r="BP56" s="20"/>
      <c r="BQ56" s="20"/>
      <c r="BR56" s="20"/>
      <c r="BS56" s="20"/>
      <c r="BT56" s="20"/>
      <c r="BU56" s="20"/>
      <c r="BV56" s="20"/>
      <c r="BW56" s="20"/>
    </row>
    <row r="57" spans="1:75" x14ac:dyDescent="0.25">
      <c r="A57" s="4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20"/>
      <c r="BD57" s="20"/>
      <c r="BE57" s="20"/>
      <c r="BF57" s="20"/>
      <c r="BG57" s="20"/>
      <c r="BH57" s="20"/>
      <c r="BI57" s="20"/>
      <c r="BJ57" s="20"/>
      <c r="BK57" s="20"/>
      <c r="BL57" s="20"/>
      <c r="BM57" s="20"/>
      <c r="BN57" s="20"/>
      <c r="BO57" s="20"/>
      <c r="BP57" s="20"/>
      <c r="BQ57" s="20"/>
      <c r="BR57" s="20"/>
      <c r="BS57" s="20"/>
      <c r="BT57" s="20"/>
      <c r="BU57" s="20"/>
      <c r="BV57" s="20"/>
      <c r="BW57" s="20"/>
    </row>
    <row r="58" spans="1:75" x14ac:dyDescent="0.25">
      <c r="A58" s="4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20"/>
      <c r="BD58" s="20"/>
      <c r="BE58" s="20"/>
      <c r="BF58" s="20"/>
      <c r="BG58" s="20"/>
      <c r="BH58" s="20"/>
      <c r="BI58" s="20"/>
      <c r="BJ58" s="20"/>
      <c r="BK58" s="20"/>
      <c r="BL58" s="20"/>
      <c r="BM58" s="20"/>
      <c r="BN58" s="20"/>
      <c r="BO58" s="20"/>
      <c r="BP58" s="20"/>
      <c r="BQ58" s="20"/>
      <c r="BR58" s="20"/>
      <c r="BS58" s="20"/>
      <c r="BT58" s="20"/>
      <c r="BU58" s="20"/>
      <c r="BV58" s="20"/>
      <c r="BW58" s="20"/>
    </row>
    <row r="59" spans="1:75" x14ac:dyDescent="0.25">
      <c r="A59" s="4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20"/>
      <c r="BD59" s="20"/>
      <c r="BE59" s="20"/>
      <c r="BF59" s="20"/>
      <c r="BG59" s="20"/>
      <c r="BH59" s="20"/>
      <c r="BI59" s="20"/>
      <c r="BJ59" s="20"/>
      <c r="BK59" s="20"/>
      <c r="BL59" s="20"/>
      <c r="BM59" s="20"/>
      <c r="BN59" s="20"/>
      <c r="BO59" s="20"/>
      <c r="BP59" s="20"/>
      <c r="BQ59" s="20"/>
      <c r="BR59" s="20"/>
      <c r="BS59" s="20"/>
      <c r="BT59" s="20"/>
      <c r="BU59" s="20"/>
      <c r="BV59" s="20"/>
      <c r="BW59" s="20"/>
    </row>
    <row r="60" spans="1:75" x14ac:dyDescent="0.25">
      <c r="A60" s="4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20"/>
      <c r="BD60" s="20"/>
      <c r="BE60" s="20"/>
      <c r="BF60" s="20"/>
      <c r="BG60" s="20"/>
      <c r="BH60" s="20"/>
      <c r="BI60" s="20"/>
      <c r="BJ60" s="20"/>
      <c r="BK60" s="20"/>
      <c r="BL60" s="20"/>
      <c r="BM60" s="20"/>
      <c r="BN60" s="20"/>
      <c r="BO60" s="20"/>
      <c r="BP60" s="20"/>
      <c r="BQ60" s="20"/>
      <c r="BR60" s="20"/>
      <c r="BS60" s="20"/>
      <c r="BT60" s="20"/>
      <c r="BU60" s="20"/>
      <c r="BV60" s="20"/>
      <c r="BW60" s="20"/>
    </row>
    <row r="61" spans="1:75" x14ac:dyDescent="0.25">
      <c r="A61" s="4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20"/>
      <c r="BD61" s="20"/>
      <c r="BE61" s="20"/>
      <c r="BF61" s="20"/>
      <c r="BG61" s="20"/>
      <c r="BH61" s="20"/>
      <c r="BI61" s="20"/>
      <c r="BJ61" s="20"/>
      <c r="BK61" s="20"/>
      <c r="BL61" s="20"/>
      <c r="BM61" s="20"/>
      <c r="BN61" s="20"/>
      <c r="BO61" s="20"/>
      <c r="BP61" s="20"/>
      <c r="BQ61" s="20"/>
      <c r="BR61" s="20"/>
      <c r="BS61" s="20"/>
      <c r="BT61" s="20"/>
      <c r="BU61" s="20"/>
      <c r="BV61" s="20"/>
      <c r="BW61" s="20"/>
    </row>
    <row r="62" spans="1:75" x14ac:dyDescent="0.25">
      <c r="A62" s="4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20"/>
      <c r="BD62" s="20"/>
      <c r="BE62" s="20"/>
      <c r="BF62" s="20"/>
      <c r="BG62" s="20"/>
      <c r="BH62" s="20"/>
      <c r="BI62" s="20"/>
      <c r="BJ62" s="20"/>
      <c r="BK62" s="20"/>
      <c r="BL62" s="20"/>
      <c r="BM62" s="20"/>
      <c r="BN62" s="20"/>
      <c r="BO62" s="20"/>
      <c r="BP62" s="20"/>
      <c r="BQ62" s="20"/>
      <c r="BR62" s="20"/>
      <c r="BS62" s="20"/>
      <c r="BT62" s="20"/>
      <c r="BU62" s="20"/>
      <c r="BV62" s="20"/>
      <c r="BW62" s="20"/>
    </row>
    <row r="63" spans="1:75" x14ac:dyDescent="0.25">
      <c r="A63" s="4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20"/>
      <c r="BD63" s="20"/>
      <c r="BE63" s="20"/>
      <c r="BF63" s="20"/>
      <c r="BG63" s="20"/>
      <c r="BH63" s="20"/>
      <c r="BI63" s="20"/>
      <c r="BJ63" s="20"/>
      <c r="BK63" s="20"/>
      <c r="BL63" s="20"/>
      <c r="BM63" s="20"/>
      <c r="BN63" s="20"/>
      <c r="BO63" s="20"/>
      <c r="BP63" s="20"/>
      <c r="BQ63" s="20"/>
      <c r="BR63" s="20"/>
      <c r="BS63" s="20"/>
      <c r="BT63" s="20"/>
      <c r="BU63" s="20"/>
      <c r="BV63" s="20"/>
      <c r="BW63" s="20"/>
    </row>
    <row r="64" spans="1:75" x14ac:dyDescent="0.25">
      <c r="A64" s="4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20"/>
      <c r="BD64" s="20"/>
      <c r="BE64" s="20"/>
      <c r="BF64" s="20"/>
      <c r="BG64" s="20"/>
      <c r="BH64" s="20"/>
      <c r="BI64" s="20"/>
      <c r="BJ64" s="20"/>
      <c r="BK64" s="20"/>
      <c r="BL64" s="20"/>
      <c r="BM64" s="20"/>
      <c r="BN64" s="20"/>
      <c r="BO64" s="20"/>
      <c r="BP64" s="20"/>
      <c r="BQ64" s="20"/>
      <c r="BR64" s="20"/>
      <c r="BS64" s="20"/>
      <c r="BT64" s="20"/>
      <c r="BU64" s="20"/>
      <c r="BV64" s="20"/>
      <c r="BW64" s="20"/>
    </row>
    <row r="65" spans="1:75" x14ac:dyDescent="0.25">
      <c r="A65" s="4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20"/>
      <c r="BD65" s="20"/>
      <c r="BE65" s="20"/>
      <c r="BF65" s="20"/>
      <c r="BG65" s="20"/>
      <c r="BH65" s="20"/>
      <c r="BI65" s="20"/>
      <c r="BJ65" s="20"/>
      <c r="BK65" s="20"/>
      <c r="BL65" s="20"/>
      <c r="BM65" s="20"/>
      <c r="BN65" s="20"/>
      <c r="BO65" s="20"/>
      <c r="BP65" s="20"/>
      <c r="BQ65" s="20"/>
      <c r="BR65" s="20"/>
      <c r="BS65" s="20"/>
      <c r="BT65" s="20"/>
      <c r="BU65" s="20"/>
      <c r="BV65" s="20"/>
      <c r="BW65" s="20"/>
    </row>
    <row r="66" spans="1:75" x14ac:dyDescent="0.25">
      <c r="A66" s="4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20"/>
      <c r="BD66" s="20"/>
      <c r="BE66" s="20"/>
      <c r="BF66" s="20"/>
      <c r="BG66" s="20"/>
      <c r="BH66" s="20"/>
      <c r="BI66" s="20"/>
      <c r="BJ66" s="20"/>
      <c r="BK66" s="20"/>
      <c r="BL66" s="20"/>
      <c r="BM66" s="20"/>
      <c r="BN66" s="20"/>
      <c r="BO66" s="20"/>
      <c r="BP66" s="20"/>
      <c r="BQ66" s="20"/>
      <c r="BR66" s="20"/>
      <c r="BS66" s="20"/>
      <c r="BT66" s="20"/>
      <c r="BU66" s="20"/>
      <c r="BV66" s="20"/>
      <c r="BW66" s="20"/>
    </row>
    <row r="67" spans="1:75" x14ac:dyDescent="0.25">
      <c r="A67" s="4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20"/>
      <c r="BD67" s="20"/>
      <c r="BE67" s="20"/>
      <c r="BF67" s="20"/>
      <c r="BG67" s="20"/>
      <c r="BH67" s="20"/>
      <c r="BI67" s="20"/>
      <c r="BJ67" s="20"/>
      <c r="BK67" s="20"/>
      <c r="BL67" s="20"/>
      <c r="BM67" s="20"/>
      <c r="BN67" s="20"/>
      <c r="BO67" s="20"/>
      <c r="BP67" s="20"/>
      <c r="BQ67" s="20"/>
      <c r="BR67" s="20"/>
      <c r="BS67" s="20"/>
      <c r="BT67" s="20"/>
      <c r="BU67" s="20"/>
      <c r="BV67" s="20"/>
      <c r="BW67" s="20"/>
    </row>
    <row r="68" spans="1:75" x14ac:dyDescent="0.25">
      <c r="A68" s="4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20"/>
      <c r="BD68" s="20"/>
      <c r="BE68" s="20"/>
      <c r="BF68" s="20"/>
      <c r="BG68" s="20"/>
      <c r="BH68" s="20"/>
      <c r="BI68" s="20"/>
      <c r="BJ68" s="20"/>
      <c r="BK68" s="20"/>
      <c r="BL68" s="20"/>
      <c r="BM68" s="20"/>
      <c r="BN68" s="20"/>
      <c r="BO68" s="20"/>
      <c r="BP68" s="20"/>
      <c r="BQ68" s="20"/>
      <c r="BR68" s="20"/>
      <c r="BS68" s="20"/>
      <c r="BT68" s="20"/>
      <c r="BU68" s="20"/>
      <c r="BV68" s="20"/>
      <c r="BW68" s="20"/>
    </row>
    <row r="69" spans="1:75" x14ac:dyDescent="0.25">
      <c r="A69" s="4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20"/>
      <c r="AQ69" s="20"/>
      <c r="AR69" s="20"/>
      <c r="AS69" s="20"/>
      <c r="AT69" s="20"/>
      <c r="AU69" s="20"/>
      <c r="AV69" s="20"/>
      <c r="AW69" s="20"/>
      <c r="AX69" s="20"/>
      <c r="AY69" s="20"/>
      <c r="AZ69" s="20"/>
      <c r="BA69" s="20"/>
      <c r="BB69" s="20"/>
      <c r="BC69" s="20"/>
      <c r="BD69" s="20"/>
      <c r="BE69" s="20"/>
      <c r="BF69" s="20"/>
      <c r="BG69" s="20"/>
      <c r="BH69" s="20"/>
      <c r="BI69" s="20"/>
      <c r="BJ69" s="20"/>
      <c r="BK69" s="20"/>
      <c r="BL69" s="20"/>
      <c r="BM69" s="20"/>
      <c r="BN69" s="20"/>
      <c r="BO69" s="20"/>
      <c r="BP69" s="20"/>
      <c r="BQ69" s="20"/>
      <c r="BR69" s="20"/>
      <c r="BS69" s="20"/>
      <c r="BT69" s="20"/>
      <c r="BU69" s="20"/>
      <c r="BV69" s="20"/>
      <c r="BW69" s="20"/>
    </row>
    <row r="70" spans="1:75" x14ac:dyDescent="0.25">
      <c r="A70" s="4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20"/>
      <c r="AQ70" s="20"/>
      <c r="AR70" s="20"/>
      <c r="AS70" s="20"/>
      <c r="AT70" s="20"/>
      <c r="AU70" s="20"/>
      <c r="AV70" s="20"/>
      <c r="AW70" s="20"/>
      <c r="AX70" s="20"/>
      <c r="AY70" s="20"/>
      <c r="AZ70" s="20"/>
      <c r="BA70" s="20"/>
      <c r="BB70" s="20"/>
      <c r="BC70" s="20"/>
      <c r="BD70" s="20"/>
      <c r="BE70" s="20"/>
      <c r="BF70" s="20"/>
      <c r="BG70" s="20"/>
      <c r="BH70" s="20"/>
      <c r="BI70" s="20"/>
      <c r="BJ70" s="20"/>
      <c r="BK70" s="20"/>
      <c r="BL70" s="20"/>
      <c r="BM70" s="20"/>
      <c r="BN70" s="20"/>
      <c r="BO70" s="20"/>
      <c r="BP70" s="20"/>
      <c r="BQ70" s="20"/>
      <c r="BR70" s="20"/>
      <c r="BS70" s="20"/>
      <c r="BT70" s="20"/>
      <c r="BU70" s="20"/>
      <c r="BV70" s="20"/>
      <c r="BW70" s="20"/>
    </row>
    <row r="71" spans="1:75" x14ac:dyDescent="0.25">
      <c r="A71" s="4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20"/>
      <c r="AQ71" s="20"/>
      <c r="AR71" s="20"/>
      <c r="AS71" s="20"/>
      <c r="AT71" s="20"/>
      <c r="AU71" s="20"/>
      <c r="AV71" s="20"/>
      <c r="AW71" s="20"/>
      <c r="AX71" s="20"/>
      <c r="AY71" s="20"/>
      <c r="AZ71" s="20"/>
      <c r="BA71" s="20"/>
      <c r="BB71" s="20"/>
      <c r="BC71" s="20"/>
      <c r="BD71" s="20"/>
      <c r="BE71" s="20"/>
      <c r="BF71" s="20"/>
      <c r="BG71" s="20"/>
      <c r="BH71" s="20"/>
      <c r="BI71" s="20"/>
      <c r="BJ71" s="20"/>
      <c r="BK71" s="20"/>
      <c r="BL71" s="20"/>
      <c r="BM71" s="20"/>
      <c r="BN71" s="20"/>
      <c r="BO71" s="20"/>
      <c r="BP71" s="20"/>
      <c r="BQ71" s="20"/>
      <c r="BR71" s="20"/>
      <c r="BS71" s="20"/>
      <c r="BT71" s="20"/>
      <c r="BU71" s="20"/>
      <c r="BV71" s="20"/>
      <c r="BW71" s="20"/>
    </row>
    <row r="72" spans="1:75" x14ac:dyDescent="0.25">
      <c r="A72" s="4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20"/>
      <c r="AQ72" s="20"/>
      <c r="AR72" s="20"/>
      <c r="AS72" s="20"/>
      <c r="AT72" s="20"/>
      <c r="AU72" s="20"/>
      <c r="AV72" s="20"/>
      <c r="AW72" s="20"/>
      <c r="AX72" s="20"/>
      <c r="AY72" s="20"/>
      <c r="AZ72" s="20"/>
      <c r="BA72" s="20"/>
      <c r="BB72" s="20"/>
      <c r="BC72" s="20"/>
      <c r="BD72" s="20"/>
      <c r="BE72" s="20"/>
      <c r="BF72" s="20"/>
      <c r="BG72" s="20"/>
      <c r="BH72" s="20"/>
      <c r="BI72" s="20"/>
      <c r="BJ72" s="20"/>
      <c r="BK72" s="20"/>
      <c r="BL72" s="20"/>
      <c r="BM72" s="20"/>
      <c r="BN72" s="20"/>
      <c r="BO72" s="20"/>
      <c r="BP72" s="20"/>
      <c r="BQ72" s="20"/>
      <c r="BR72" s="20"/>
      <c r="BS72" s="20"/>
      <c r="BT72" s="20"/>
      <c r="BU72" s="20"/>
      <c r="BV72" s="20"/>
      <c r="BW72" s="20"/>
    </row>
    <row r="73" spans="1:75" x14ac:dyDescent="0.25">
      <c r="A73" s="4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20"/>
      <c r="AQ73" s="20"/>
      <c r="AR73" s="20"/>
      <c r="AS73" s="20"/>
      <c r="AT73" s="20"/>
      <c r="AU73" s="20"/>
      <c r="AV73" s="20"/>
      <c r="AW73" s="20"/>
      <c r="AX73" s="20"/>
      <c r="AY73" s="20"/>
      <c r="AZ73" s="20"/>
      <c r="BA73" s="20"/>
      <c r="BB73" s="20"/>
      <c r="BC73" s="20"/>
      <c r="BD73" s="20"/>
      <c r="BE73" s="20"/>
      <c r="BF73" s="20"/>
      <c r="BG73" s="20"/>
      <c r="BH73" s="20"/>
      <c r="BI73" s="20"/>
      <c r="BJ73" s="20"/>
      <c r="BK73" s="20"/>
      <c r="BL73" s="20"/>
      <c r="BM73" s="20"/>
      <c r="BN73" s="20"/>
      <c r="BO73" s="20"/>
      <c r="BP73" s="20"/>
      <c r="BQ73" s="20"/>
      <c r="BR73" s="20"/>
      <c r="BS73" s="20"/>
      <c r="BT73" s="20"/>
      <c r="BU73" s="20"/>
      <c r="BV73" s="20"/>
      <c r="BW73" s="20"/>
    </row>
    <row r="74" spans="1:75" x14ac:dyDescent="0.25">
      <c r="A74" s="4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20"/>
      <c r="AQ74" s="20"/>
      <c r="AR74" s="20"/>
      <c r="AS74" s="20"/>
      <c r="AT74" s="20"/>
      <c r="AU74" s="20"/>
      <c r="AV74" s="20"/>
      <c r="AW74" s="20"/>
      <c r="AX74" s="20"/>
      <c r="AY74" s="20"/>
      <c r="AZ74" s="20"/>
      <c r="BA74" s="20"/>
      <c r="BB74" s="20"/>
      <c r="BC74" s="20"/>
      <c r="BD74" s="20"/>
      <c r="BE74" s="20"/>
      <c r="BF74" s="20"/>
      <c r="BG74" s="20"/>
      <c r="BH74" s="20"/>
      <c r="BI74" s="20"/>
      <c r="BJ74" s="20"/>
      <c r="BK74" s="20"/>
      <c r="BL74" s="20"/>
      <c r="BM74" s="20"/>
      <c r="BN74" s="20"/>
      <c r="BO74" s="20"/>
      <c r="BP74" s="20"/>
      <c r="BQ74" s="20"/>
      <c r="BR74" s="20"/>
      <c r="BS74" s="20"/>
      <c r="BT74" s="20"/>
      <c r="BU74" s="20"/>
      <c r="BV74" s="20"/>
      <c r="BW74" s="20"/>
    </row>
    <row r="75" spans="1:75" x14ac:dyDescent="0.25">
      <c r="A75" s="4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20"/>
      <c r="AQ75" s="20"/>
      <c r="AR75" s="20"/>
      <c r="AS75" s="20"/>
      <c r="AT75" s="20"/>
      <c r="AU75" s="20"/>
      <c r="AV75" s="20"/>
      <c r="AW75" s="20"/>
      <c r="AX75" s="20"/>
      <c r="AY75" s="20"/>
      <c r="AZ75" s="20"/>
      <c r="BA75" s="20"/>
      <c r="BB75" s="20"/>
      <c r="BC75" s="20"/>
      <c r="BD75" s="20"/>
      <c r="BE75" s="20"/>
      <c r="BF75" s="20"/>
      <c r="BG75" s="20"/>
      <c r="BH75" s="20"/>
      <c r="BI75" s="20"/>
      <c r="BJ75" s="20"/>
      <c r="BK75" s="20"/>
      <c r="BL75" s="20"/>
      <c r="BM75" s="20"/>
      <c r="BN75" s="20"/>
      <c r="BO75" s="20"/>
      <c r="BP75" s="20"/>
      <c r="BQ75" s="20"/>
      <c r="BR75" s="20"/>
      <c r="BS75" s="20"/>
      <c r="BT75" s="20"/>
      <c r="BU75" s="20"/>
      <c r="BV75" s="20"/>
      <c r="BW75" s="20"/>
    </row>
    <row r="76" spans="1:75" x14ac:dyDescent="0.25">
      <c r="A76" s="4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20"/>
      <c r="AQ76" s="20"/>
      <c r="AR76" s="20"/>
      <c r="AS76" s="20"/>
      <c r="AT76" s="20"/>
      <c r="AU76" s="20"/>
      <c r="AV76" s="20"/>
      <c r="AW76" s="20"/>
      <c r="AX76" s="20"/>
      <c r="AY76" s="20"/>
      <c r="AZ76" s="20"/>
      <c r="BA76" s="20"/>
      <c r="BB76" s="20"/>
      <c r="BC76" s="20"/>
      <c r="BD76" s="20"/>
      <c r="BE76" s="20"/>
      <c r="BF76" s="20"/>
      <c r="BG76" s="20"/>
      <c r="BH76" s="20"/>
      <c r="BI76" s="20"/>
      <c r="BJ76" s="20"/>
      <c r="BK76" s="20"/>
      <c r="BL76" s="20"/>
      <c r="BM76" s="20"/>
      <c r="BN76" s="20"/>
      <c r="BO76" s="20"/>
      <c r="BP76" s="20"/>
      <c r="BQ76" s="20"/>
      <c r="BR76" s="20"/>
      <c r="BS76" s="20"/>
      <c r="BT76" s="20"/>
      <c r="BU76" s="20"/>
      <c r="BV76" s="20"/>
      <c r="BW76" s="20"/>
    </row>
    <row r="77" spans="1:75" x14ac:dyDescent="0.25">
      <c r="A77" s="4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20"/>
      <c r="AQ77" s="20"/>
      <c r="AR77" s="20"/>
      <c r="AS77" s="20"/>
      <c r="AT77" s="20"/>
      <c r="AU77" s="20"/>
      <c r="AV77" s="20"/>
      <c r="AW77" s="20"/>
      <c r="AX77" s="20"/>
      <c r="AY77" s="20"/>
      <c r="AZ77" s="20"/>
      <c r="BA77" s="20"/>
      <c r="BB77" s="20"/>
      <c r="BC77" s="20"/>
      <c r="BD77" s="20"/>
      <c r="BE77" s="20"/>
      <c r="BF77" s="20"/>
      <c r="BG77" s="20"/>
      <c r="BH77" s="20"/>
      <c r="BI77" s="20"/>
      <c r="BJ77" s="20"/>
      <c r="BK77" s="20"/>
      <c r="BL77" s="20"/>
      <c r="BM77" s="20"/>
      <c r="BN77" s="20"/>
      <c r="BO77" s="20"/>
      <c r="BP77" s="20"/>
      <c r="BQ77" s="20"/>
      <c r="BR77" s="20"/>
      <c r="BS77" s="20"/>
      <c r="BT77" s="20"/>
      <c r="BU77" s="20"/>
      <c r="BV77" s="20"/>
      <c r="BW77" s="20"/>
    </row>
    <row r="78" spans="1:75" x14ac:dyDescent="0.25">
      <c r="A78" s="4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20"/>
      <c r="AQ78" s="20"/>
      <c r="AR78" s="20"/>
      <c r="AS78" s="20"/>
      <c r="AT78" s="20"/>
      <c r="AU78" s="20"/>
      <c r="AV78" s="20"/>
      <c r="AW78" s="20"/>
      <c r="AX78" s="20"/>
      <c r="AY78" s="20"/>
      <c r="AZ78" s="20"/>
      <c r="BA78" s="20"/>
      <c r="BB78" s="20"/>
      <c r="BC78" s="20"/>
      <c r="BD78" s="20"/>
      <c r="BE78" s="20"/>
      <c r="BF78" s="20"/>
      <c r="BG78" s="20"/>
      <c r="BH78" s="20"/>
      <c r="BI78" s="20"/>
      <c r="BJ78" s="20"/>
      <c r="BK78" s="20"/>
      <c r="BL78" s="20"/>
      <c r="BM78" s="20"/>
      <c r="BN78" s="20"/>
      <c r="BO78" s="20"/>
      <c r="BP78" s="20"/>
      <c r="BQ78" s="20"/>
      <c r="BR78" s="20"/>
      <c r="BS78" s="20"/>
      <c r="BT78" s="20"/>
      <c r="BU78" s="20"/>
      <c r="BV78" s="20"/>
      <c r="BW78" s="20"/>
    </row>
    <row r="79" spans="1:75" x14ac:dyDescent="0.25">
      <c r="A79" s="4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20"/>
      <c r="AQ79" s="20"/>
      <c r="AR79" s="20"/>
      <c r="AS79" s="20"/>
      <c r="AT79" s="20"/>
      <c r="AU79" s="20"/>
      <c r="AV79" s="20"/>
      <c r="AW79" s="20"/>
      <c r="AX79" s="20"/>
      <c r="AY79" s="20"/>
      <c r="AZ79" s="20"/>
      <c r="BA79" s="20"/>
      <c r="BB79" s="20"/>
      <c r="BC79" s="20"/>
      <c r="BD79" s="20"/>
      <c r="BE79" s="20"/>
      <c r="BF79" s="20"/>
      <c r="BG79" s="20"/>
      <c r="BH79" s="20"/>
      <c r="BI79" s="20"/>
      <c r="BJ79" s="20"/>
      <c r="BK79" s="20"/>
      <c r="BL79" s="20"/>
      <c r="BM79" s="20"/>
      <c r="BN79" s="20"/>
      <c r="BO79" s="20"/>
      <c r="BP79" s="20"/>
      <c r="BQ79" s="20"/>
      <c r="BR79" s="20"/>
      <c r="BS79" s="20"/>
      <c r="BT79" s="20"/>
      <c r="BU79" s="20"/>
      <c r="BV79" s="20"/>
      <c r="BW79" s="20"/>
    </row>
    <row r="80" spans="1:75" x14ac:dyDescent="0.25">
      <c r="A80" s="4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20"/>
      <c r="AQ80" s="20"/>
      <c r="AR80" s="20"/>
      <c r="AS80" s="20"/>
      <c r="AT80" s="20"/>
      <c r="AU80" s="20"/>
      <c r="AV80" s="20"/>
      <c r="AW80" s="20"/>
      <c r="AX80" s="20"/>
      <c r="AY80" s="20"/>
      <c r="AZ80" s="20"/>
      <c r="BA80" s="20"/>
      <c r="BB80" s="20"/>
      <c r="BC80" s="20"/>
      <c r="BD80" s="20"/>
      <c r="BE80" s="20"/>
      <c r="BF80" s="20"/>
      <c r="BG80" s="20"/>
      <c r="BH80" s="20"/>
      <c r="BI80" s="20"/>
      <c r="BJ80" s="20"/>
      <c r="BK80" s="20"/>
      <c r="BL80" s="20"/>
      <c r="BM80" s="20"/>
      <c r="BN80" s="20"/>
      <c r="BO80" s="20"/>
      <c r="BP80" s="20"/>
      <c r="BQ80" s="20"/>
      <c r="BR80" s="20"/>
      <c r="BS80" s="20"/>
      <c r="BT80" s="20"/>
      <c r="BU80" s="20"/>
      <c r="BV80" s="20"/>
      <c r="BW80" s="20"/>
    </row>
    <row r="81" spans="1:75" x14ac:dyDescent="0.25">
      <c r="A81" s="4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20"/>
      <c r="AQ81" s="20"/>
      <c r="AR81" s="20"/>
      <c r="AS81" s="20"/>
      <c r="AT81" s="20"/>
      <c r="AU81" s="20"/>
      <c r="AV81" s="20"/>
      <c r="AW81" s="20"/>
      <c r="AX81" s="20"/>
      <c r="AY81" s="20"/>
      <c r="AZ81" s="20"/>
      <c r="BA81" s="20"/>
      <c r="BB81" s="20"/>
      <c r="BC81" s="20"/>
      <c r="BD81" s="20"/>
      <c r="BE81" s="20"/>
      <c r="BF81" s="20"/>
      <c r="BG81" s="20"/>
      <c r="BH81" s="20"/>
      <c r="BI81" s="20"/>
      <c r="BJ81" s="20"/>
      <c r="BK81" s="20"/>
      <c r="BL81" s="20"/>
      <c r="BM81" s="20"/>
      <c r="BN81" s="20"/>
      <c r="BO81" s="20"/>
      <c r="BP81" s="20"/>
      <c r="BQ81" s="20"/>
      <c r="BR81" s="20"/>
      <c r="BS81" s="20"/>
      <c r="BT81" s="20"/>
      <c r="BU81" s="20"/>
      <c r="BV81" s="20"/>
      <c r="BW81" s="20"/>
    </row>
    <row r="82" spans="1:75" x14ac:dyDescent="0.25">
      <c r="A82" s="4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20"/>
      <c r="AQ82" s="20"/>
      <c r="AR82" s="20"/>
      <c r="AS82" s="20"/>
      <c r="AT82" s="20"/>
      <c r="AU82" s="20"/>
      <c r="AV82" s="20"/>
      <c r="AW82" s="20"/>
      <c r="AX82" s="20"/>
      <c r="AY82" s="20"/>
      <c r="AZ82" s="20"/>
      <c r="BA82" s="20"/>
      <c r="BB82" s="20"/>
      <c r="BC82" s="20"/>
      <c r="BD82" s="20"/>
      <c r="BE82" s="20"/>
      <c r="BF82" s="20"/>
      <c r="BG82" s="20"/>
      <c r="BH82" s="20"/>
      <c r="BI82" s="20"/>
      <c r="BJ82" s="20"/>
      <c r="BK82" s="20"/>
      <c r="BL82" s="20"/>
      <c r="BM82" s="20"/>
      <c r="BN82" s="20"/>
      <c r="BO82" s="20"/>
      <c r="BP82" s="20"/>
      <c r="BQ82" s="20"/>
      <c r="BR82" s="20"/>
      <c r="BS82" s="20"/>
      <c r="BT82" s="20"/>
      <c r="BU82" s="20"/>
      <c r="BV82" s="20"/>
      <c r="BW82" s="20"/>
    </row>
    <row r="83" spans="1:75" x14ac:dyDescent="0.25">
      <c r="A83" s="4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20"/>
      <c r="AQ83" s="20"/>
      <c r="AR83" s="20"/>
      <c r="AS83" s="20"/>
      <c r="AT83" s="20"/>
      <c r="AU83" s="20"/>
      <c r="AV83" s="20"/>
      <c r="AW83" s="20"/>
      <c r="AX83" s="20"/>
      <c r="AY83" s="20"/>
      <c r="AZ83" s="20"/>
      <c r="BA83" s="20"/>
      <c r="BB83" s="20"/>
      <c r="BC83" s="20"/>
      <c r="BD83" s="20"/>
      <c r="BE83" s="20"/>
      <c r="BF83" s="20"/>
      <c r="BG83" s="20"/>
      <c r="BH83" s="20"/>
      <c r="BI83" s="20"/>
      <c r="BJ83" s="20"/>
      <c r="BK83" s="20"/>
      <c r="BL83" s="20"/>
      <c r="BM83" s="20"/>
      <c r="BN83" s="20"/>
      <c r="BO83" s="20"/>
      <c r="BP83" s="20"/>
      <c r="BQ83" s="20"/>
      <c r="BR83" s="20"/>
      <c r="BS83" s="20"/>
      <c r="BT83" s="20"/>
      <c r="BU83" s="20"/>
      <c r="BV83" s="20"/>
      <c r="BW83" s="20"/>
    </row>
    <row r="84" spans="1:75" x14ac:dyDescent="0.25">
      <c r="A84" s="4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20"/>
      <c r="AQ84" s="20"/>
      <c r="AR84" s="20"/>
      <c r="AS84" s="20"/>
      <c r="AT84" s="20"/>
      <c r="AU84" s="20"/>
      <c r="AV84" s="20"/>
      <c r="AW84" s="20"/>
      <c r="AX84" s="20"/>
      <c r="AY84" s="20"/>
      <c r="AZ84" s="20"/>
      <c r="BA84" s="20"/>
      <c r="BB84" s="20"/>
      <c r="BC84" s="20"/>
      <c r="BD84" s="20"/>
      <c r="BE84" s="20"/>
      <c r="BF84" s="20"/>
      <c r="BG84" s="20"/>
      <c r="BH84" s="20"/>
      <c r="BI84" s="20"/>
      <c r="BJ84" s="20"/>
      <c r="BK84" s="20"/>
      <c r="BL84" s="20"/>
      <c r="BM84" s="20"/>
      <c r="BN84" s="20"/>
      <c r="BO84" s="20"/>
      <c r="BP84" s="20"/>
      <c r="BQ84" s="20"/>
      <c r="BR84" s="20"/>
      <c r="BS84" s="20"/>
      <c r="BT84" s="20"/>
      <c r="BU84" s="20"/>
      <c r="BV84" s="20"/>
      <c r="BW84" s="20"/>
    </row>
    <row r="85" spans="1:75" x14ac:dyDescent="0.25">
      <c r="A85" s="4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20"/>
      <c r="AQ85" s="20"/>
      <c r="AR85" s="20"/>
      <c r="AS85" s="20"/>
      <c r="AT85" s="20"/>
      <c r="AU85" s="20"/>
      <c r="AV85" s="20"/>
      <c r="AW85" s="20"/>
      <c r="AX85" s="20"/>
      <c r="AY85" s="20"/>
      <c r="AZ85" s="20"/>
      <c r="BA85" s="20"/>
      <c r="BB85" s="20"/>
      <c r="BC85" s="20"/>
      <c r="BD85" s="20"/>
      <c r="BE85" s="20"/>
      <c r="BF85" s="20"/>
      <c r="BG85" s="20"/>
      <c r="BH85" s="20"/>
      <c r="BI85" s="20"/>
      <c r="BJ85" s="20"/>
      <c r="BK85" s="20"/>
      <c r="BL85" s="20"/>
      <c r="BM85" s="20"/>
      <c r="BN85" s="20"/>
      <c r="BO85" s="20"/>
      <c r="BP85" s="20"/>
      <c r="BQ85" s="20"/>
      <c r="BR85" s="20"/>
      <c r="BS85" s="20"/>
      <c r="BT85" s="20"/>
      <c r="BU85" s="20"/>
      <c r="BV85" s="20"/>
      <c r="BW85" s="20"/>
    </row>
    <row r="86" spans="1:75" x14ac:dyDescent="0.25">
      <c r="A86" s="4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20"/>
      <c r="AQ86" s="20"/>
      <c r="AR86" s="20"/>
      <c r="AS86" s="20"/>
      <c r="AT86" s="20"/>
      <c r="AU86" s="20"/>
      <c r="AV86" s="20"/>
      <c r="AW86" s="20"/>
      <c r="AX86" s="20"/>
      <c r="AY86" s="20"/>
      <c r="AZ86" s="20"/>
      <c r="BA86" s="20"/>
      <c r="BB86" s="20"/>
      <c r="BC86" s="20"/>
      <c r="BD86" s="20"/>
      <c r="BE86" s="20"/>
      <c r="BF86" s="20"/>
      <c r="BG86" s="20"/>
      <c r="BH86" s="20"/>
      <c r="BI86" s="20"/>
      <c r="BJ86" s="20"/>
      <c r="BK86" s="20"/>
      <c r="BL86" s="20"/>
      <c r="BM86" s="20"/>
      <c r="BN86" s="20"/>
      <c r="BO86" s="20"/>
      <c r="BP86" s="20"/>
      <c r="BQ86" s="20"/>
      <c r="BR86" s="20"/>
      <c r="BS86" s="20"/>
      <c r="BT86" s="20"/>
      <c r="BU86" s="20"/>
      <c r="BV86" s="20"/>
      <c r="BW86" s="20"/>
    </row>
    <row r="87" spans="1:75" x14ac:dyDescent="0.25">
      <c r="A87" s="4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20"/>
      <c r="AQ87" s="20"/>
      <c r="AR87" s="20"/>
      <c r="AS87" s="20"/>
      <c r="AT87" s="20"/>
      <c r="AU87" s="20"/>
      <c r="AV87" s="20"/>
      <c r="AW87" s="20"/>
      <c r="AX87" s="20"/>
      <c r="AY87" s="20"/>
      <c r="AZ87" s="20"/>
      <c r="BA87" s="20"/>
      <c r="BB87" s="20"/>
      <c r="BC87" s="20"/>
      <c r="BD87" s="20"/>
      <c r="BE87" s="20"/>
      <c r="BF87" s="20"/>
      <c r="BG87" s="20"/>
      <c r="BH87" s="20"/>
      <c r="BI87" s="20"/>
      <c r="BJ87" s="20"/>
      <c r="BK87" s="20"/>
      <c r="BL87" s="20"/>
      <c r="BM87" s="20"/>
      <c r="BN87" s="20"/>
      <c r="BO87" s="20"/>
      <c r="BP87" s="20"/>
      <c r="BQ87" s="20"/>
      <c r="BR87" s="20"/>
      <c r="BS87" s="20"/>
      <c r="BT87" s="20"/>
      <c r="BU87" s="20"/>
      <c r="BV87" s="20"/>
      <c r="BW87" s="20"/>
    </row>
    <row r="88" spans="1:75" x14ac:dyDescent="0.25">
      <c r="A88" s="4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20"/>
      <c r="AQ88" s="20"/>
      <c r="AR88" s="20"/>
      <c r="AS88" s="20"/>
      <c r="AT88" s="20"/>
      <c r="AU88" s="20"/>
      <c r="AV88" s="20"/>
      <c r="AW88" s="20"/>
      <c r="AX88" s="20"/>
      <c r="AY88" s="20"/>
      <c r="AZ88" s="20"/>
      <c r="BA88" s="20"/>
      <c r="BB88" s="20"/>
      <c r="BC88" s="20"/>
      <c r="BD88" s="20"/>
      <c r="BE88" s="20"/>
      <c r="BF88" s="20"/>
      <c r="BG88" s="20"/>
      <c r="BH88" s="20"/>
      <c r="BI88" s="20"/>
      <c r="BJ88" s="20"/>
      <c r="BK88" s="20"/>
      <c r="BL88" s="20"/>
      <c r="BM88" s="20"/>
      <c r="BN88" s="20"/>
      <c r="BO88" s="20"/>
      <c r="BP88" s="20"/>
      <c r="BQ88" s="20"/>
      <c r="BR88" s="20"/>
      <c r="BS88" s="20"/>
      <c r="BT88" s="20"/>
      <c r="BU88" s="20"/>
      <c r="BV88" s="20"/>
      <c r="BW88" s="20"/>
    </row>
    <row r="89" spans="1:75" x14ac:dyDescent="0.25">
      <c r="A89" s="4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20"/>
      <c r="AQ89" s="20"/>
      <c r="AR89" s="20"/>
      <c r="AS89" s="20"/>
      <c r="AT89" s="20"/>
      <c r="AU89" s="20"/>
      <c r="AV89" s="20"/>
      <c r="AW89" s="20"/>
      <c r="AX89" s="20"/>
      <c r="AY89" s="20"/>
      <c r="AZ89" s="20"/>
      <c r="BA89" s="20"/>
      <c r="BB89" s="20"/>
      <c r="BC89" s="20"/>
      <c r="BD89" s="20"/>
      <c r="BE89" s="20"/>
      <c r="BF89" s="20"/>
      <c r="BG89" s="20"/>
      <c r="BH89" s="20"/>
      <c r="BI89" s="20"/>
      <c r="BJ89" s="20"/>
      <c r="BK89" s="20"/>
      <c r="BL89" s="20"/>
      <c r="BM89" s="20"/>
      <c r="BN89" s="20"/>
      <c r="BO89" s="20"/>
      <c r="BP89" s="20"/>
      <c r="BQ89" s="20"/>
      <c r="BR89" s="20"/>
      <c r="BS89" s="20"/>
      <c r="BT89" s="20"/>
      <c r="BU89" s="20"/>
      <c r="BV89" s="20"/>
      <c r="BW89" s="20"/>
    </row>
    <row r="90" spans="1:75" x14ac:dyDescent="0.25">
      <c r="A90" s="4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20"/>
      <c r="AQ90" s="20"/>
      <c r="AR90" s="20"/>
      <c r="AS90" s="20"/>
      <c r="AT90" s="20"/>
      <c r="AU90" s="20"/>
      <c r="AV90" s="20"/>
      <c r="AW90" s="20"/>
      <c r="AX90" s="20"/>
      <c r="AY90" s="20"/>
      <c r="AZ90" s="20"/>
      <c r="BA90" s="20"/>
      <c r="BB90" s="20"/>
      <c r="BC90" s="20"/>
      <c r="BD90" s="20"/>
      <c r="BE90" s="20"/>
      <c r="BF90" s="20"/>
      <c r="BG90" s="20"/>
      <c r="BH90" s="20"/>
      <c r="BI90" s="20"/>
      <c r="BJ90" s="20"/>
      <c r="BK90" s="20"/>
      <c r="BL90" s="20"/>
      <c r="BM90" s="20"/>
      <c r="BN90" s="20"/>
      <c r="BO90" s="20"/>
      <c r="BP90" s="20"/>
      <c r="BQ90" s="20"/>
      <c r="BR90" s="20"/>
      <c r="BS90" s="20"/>
      <c r="BT90" s="20"/>
      <c r="BU90" s="20"/>
      <c r="BV90" s="20"/>
      <c r="BW90" s="20"/>
    </row>
    <row r="91" spans="1:75" x14ac:dyDescent="0.25">
      <c r="A91" s="4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20"/>
      <c r="AQ91" s="20"/>
      <c r="AR91" s="20"/>
      <c r="AS91" s="20"/>
      <c r="AT91" s="20"/>
      <c r="AU91" s="20"/>
      <c r="AV91" s="20"/>
      <c r="AW91" s="20"/>
      <c r="AX91" s="20"/>
      <c r="AY91" s="20"/>
      <c r="AZ91" s="20"/>
      <c r="BA91" s="20"/>
      <c r="BB91" s="20"/>
      <c r="BC91" s="20"/>
      <c r="BD91" s="20"/>
      <c r="BE91" s="20"/>
      <c r="BF91" s="20"/>
      <c r="BG91" s="20"/>
      <c r="BH91" s="20"/>
      <c r="BI91" s="20"/>
      <c r="BJ91" s="20"/>
      <c r="BK91" s="20"/>
      <c r="BL91" s="20"/>
      <c r="BM91" s="20"/>
      <c r="BN91" s="20"/>
      <c r="BO91" s="20"/>
      <c r="BP91" s="20"/>
      <c r="BQ91" s="20"/>
      <c r="BR91" s="20"/>
      <c r="BS91" s="20"/>
      <c r="BT91" s="20"/>
      <c r="BU91" s="20"/>
      <c r="BV91" s="20"/>
      <c r="BW91" s="20"/>
    </row>
    <row r="92" spans="1:75" x14ac:dyDescent="0.25">
      <c r="A92" s="4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20"/>
      <c r="AQ92" s="20"/>
      <c r="AR92" s="20"/>
      <c r="AS92" s="20"/>
      <c r="AT92" s="20"/>
      <c r="AU92" s="20"/>
      <c r="AV92" s="20"/>
      <c r="AW92" s="20"/>
      <c r="AX92" s="20"/>
      <c r="AY92" s="20"/>
      <c r="AZ92" s="20"/>
      <c r="BA92" s="20"/>
      <c r="BB92" s="20"/>
      <c r="BC92" s="20"/>
      <c r="BD92" s="20"/>
      <c r="BE92" s="20"/>
      <c r="BF92" s="20"/>
      <c r="BG92" s="20"/>
      <c r="BH92" s="20"/>
      <c r="BI92" s="20"/>
      <c r="BJ92" s="20"/>
      <c r="BK92" s="20"/>
      <c r="BL92" s="20"/>
      <c r="BM92" s="20"/>
      <c r="BN92" s="20"/>
      <c r="BO92" s="20"/>
      <c r="BP92" s="20"/>
      <c r="BQ92" s="20"/>
      <c r="BR92" s="20"/>
      <c r="BS92" s="20"/>
      <c r="BT92" s="20"/>
      <c r="BU92" s="20"/>
      <c r="BV92" s="20"/>
      <c r="BW92" s="20"/>
    </row>
    <row r="93" spans="1:75" x14ac:dyDescent="0.25">
      <c r="A93" s="4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20"/>
      <c r="AQ93" s="20"/>
      <c r="AR93" s="20"/>
      <c r="AS93" s="20"/>
      <c r="AT93" s="20"/>
      <c r="AU93" s="20"/>
      <c r="AV93" s="20"/>
      <c r="AW93" s="20"/>
      <c r="AX93" s="20"/>
      <c r="AY93" s="20"/>
      <c r="AZ93" s="20"/>
      <c r="BA93" s="20"/>
      <c r="BB93" s="20"/>
      <c r="BC93" s="20"/>
      <c r="BD93" s="20"/>
      <c r="BE93" s="20"/>
      <c r="BF93" s="20"/>
      <c r="BG93" s="20"/>
      <c r="BH93" s="20"/>
      <c r="BI93" s="20"/>
      <c r="BJ93" s="20"/>
      <c r="BK93" s="20"/>
      <c r="BL93" s="20"/>
      <c r="BM93" s="20"/>
      <c r="BN93" s="20"/>
      <c r="BO93" s="20"/>
      <c r="BP93" s="20"/>
      <c r="BQ93" s="20"/>
      <c r="BR93" s="20"/>
      <c r="BS93" s="20"/>
      <c r="BT93" s="20"/>
      <c r="BU93" s="20"/>
      <c r="BV93" s="20"/>
      <c r="BW93" s="20"/>
    </row>
    <row r="94" spans="1:75" x14ac:dyDescent="0.25">
      <c r="A94" s="4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20"/>
      <c r="AQ94" s="20"/>
      <c r="AR94" s="20"/>
      <c r="AS94" s="20"/>
      <c r="AT94" s="20"/>
      <c r="AU94" s="20"/>
      <c r="AV94" s="20"/>
      <c r="AW94" s="20"/>
      <c r="AX94" s="20"/>
      <c r="AY94" s="20"/>
      <c r="AZ94" s="20"/>
      <c r="BA94" s="20"/>
      <c r="BB94" s="20"/>
      <c r="BC94" s="20"/>
      <c r="BD94" s="20"/>
      <c r="BE94" s="20"/>
      <c r="BF94" s="20"/>
      <c r="BG94" s="20"/>
      <c r="BH94" s="20"/>
      <c r="BI94" s="20"/>
      <c r="BJ94" s="20"/>
      <c r="BK94" s="20"/>
      <c r="BL94" s="20"/>
      <c r="BM94" s="20"/>
      <c r="BN94" s="20"/>
      <c r="BO94" s="20"/>
      <c r="BP94" s="20"/>
      <c r="BQ94" s="20"/>
      <c r="BR94" s="20"/>
      <c r="BS94" s="20"/>
      <c r="BT94" s="20"/>
      <c r="BU94" s="20"/>
      <c r="BV94" s="20"/>
      <c r="BW94" s="20"/>
    </row>
    <row r="95" spans="1:75" x14ac:dyDescent="0.25">
      <c r="A95" s="4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20"/>
      <c r="AQ95" s="20"/>
      <c r="AR95" s="20"/>
      <c r="AS95" s="20"/>
      <c r="AT95" s="20"/>
      <c r="AU95" s="20"/>
      <c r="AV95" s="20"/>
      <c r="AW95" s="20"/>
      <c r="AX95" s="20"/>
      <c r="AY95" s="20"/>
      <c r="AZ95" s="20"/>
      <c r="BA95" s="20"/>
      <c r="BB95" s="20"/>
      <c r="BC95" s="20"/>
      <c r="BD95" s="20"/>
      <c r="BE95" s="20"/>
      <c r="BF95" s="20"/>
      <c r="BG95" s="20"/>
      <c r="BH95" s="20"/>
      <c r="BI95" s="20"/>
      <c r="BJ95" s="20"/>
      <c r="BK95" s="20"/>
      <c r="BL95" s="20"/>
      <c r="BM95" s="20"/>
      <c r="BN95" s="20"/>
      <c r="BO95" s="20"/>
      <c r="BP95" s="20"/>
      <c r="BQ95" s="20"/>
      <c r="BR95" s="20"/>
      <c r="BS95" s="20"/>
      <c r="BT95" s="20"/>
      <c r="BU95" s="20"/>
      <c r="BV95" s="20"/>
      <c r="BW95" s="20"/>
    </row>
    <row r="96" spans="1:75" x14ac:dyDescent="0.25">
      <c r="A96" s="4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20"/>
      <c r="AQ96" s="20"/>
      <c r="AR96" s="20"/>
      <c r="AS96" s="20"/>
      <c r="AT96" s="20"/>
      <c r="AU96" s="20"/>
      <c r="AV96" s="20"/>
      <c r="AW96" s="20"/>
      <c r="AX96" s="20"/>
      <c r="AY96" s="20"/>
      <c r="AZ96" s="20"/>
      <c r="BA96" s="20"/>
      <c r="BB96" s="20"/>
      <c r="BC96" s="20"/>
      <c r="BD96" s="20"/>
      <c r="BE96" s="20"/>
      <c r="BF96" s="20"/>
      <c r="BG96" s="20"/>
      <c r="BH96" s="20"/>
      <c r="BI96" s="20"/>
      <c r="BJ96" s="20"/>
      <c r="BK96" s="20"/>
      <c r="BL96" s="20"/>
      <c r="BM96" s="20"/>
      <c r="BN96" s="20"/>
      <c r="BO96" s="20"/>
      <c r="BP96" s="20"/>
      <c r="BQ96" s="20"/>
      <c r="BR96" s="20"/>
      <c r="BS96" s="20"/>
      <c r="BT96" s="20"/>
      <c r="BU96" s="20"/>
      <c r="BV96" s="20"/>
      <c r="BW96" s="20"/>
    </row>
    <row r="97" spans="1:75" x14ac:dyDescent="0.25">
      <c r="A97" s="4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20"/>
      <c r="AQ97" s="20"/>
      <c r="AR97" s="20"/>
      <c r="AS97" s="20"/>
      <c r="AT97" s="20"/>
      <c r="AU97" s="20"/>
      <c r="AV97" s="20"/>
      <c r="AW97" s="20"/>
      <c r="AX97" s="20"/>
      <c r="AY97" s="20"/>
      <c r="AZ97" s="20"/>
      <c r="BA97" s="20"/>
      <c r="BB97" s="20"/>
      <c r="BC97" s="20"/>
      <c r="BD97" s="20"/>
      <c r="BE97" s="20"/>
      <c r="BF97" s="20"/>
      <c r="BG97" s="20"/>
      <c r="BH97" s="20"/>
      <c r="BI97" s="20"/>
      <c r="BJ97" s="20"/>
      <c r="BK97" s="20"/>
      <c r="BL97" s="20"/>
      <c r="BM97" s="20"/>
      <c r="BN97" s="20"/>
      <c r="BO97" s="20"/>
      <c r="BP97" s="20"/>
      <c r="BQ97" s="20"/>
      <c r="BR97" s="20"/>
      <c r="BS97" s="20"/>
      <c r="BT97" s="20"/>
      <c r="BU97" s="20"/>
      <c r="BV97" s="20"/>
      <c r="BW97" s="20"/>
    </row>
    <row r="98" spans="1:75" x14ac:dyDescent="0.25">
      <c r="A98" s="4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20"/>
      <c r="AQ98" s="20"/>
      <c r="AR98" s="20"/>
      <c r="AS98" s="20"/>
      <c r="AT98" s="20"/>
      <c r="AU98" s="20"/>
      <c r="AV98" s="20"/>
      <c r="AW98" s="20"/>
      <c r="AX98" s="20"/>
      <c r="AY98" s="20"/>
      <c r="AZ98" s="20"/>
      <c r="BA98" s="20"/>
      <c r="BB98" s="20"/>
      <c r="BC98" s="20"/>
      <c r="BD98" s="20"/>
      <c r="BE98" s="20"/>
      <c r="BF98" s="20"/>
      <c r="BG98" s="20"/>
      <c r="BH98" s="20"/>
      <c r="BI98" s="20"/>
      <c r="BJ98" s="20"/>
      <c r="BK98" s="20"/>
      <c r="BL98" s="20"/>
      <c r="BM98" s="20"/>
      <c r="BN98" s="20"/>
      <c r="BO98" s="20"/>
      <c r="BP98" s="20"/>
      <c r="BQ98" s="20"/>
      <c r="BR98" s="20"/>
      <c r="BS98" s="20"/>
      <c r="BT98" s="20"/>
      <c r="BU98" s="20"/>
      <c r="BV98" s="20"/>
      <c r="BW98" s="20"/>
    </row>
    <row r="99" spans="1:75" x14ac:dyDescent="0.25">
      <c r="A99" s="4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20"/>
      <c r="AQ99" s="20"/>
      <c r="AR99" s="20"/>
      <c r="AS99" s="20"/>
      <c r="AT99" s="20"/>
      <c r="AU99" s="20"/>
      <c r="AV99" s="20"/>
      <c r="AW99" s="20"/>
      <c r="AX99" s="20"/>
      <c r="AY99" s="20"/>
      <c r="AZ99" s="20"/>
      <c r="BA99" s="20"/>
      <c r="BB99" s="20"/>
      <c r="BC99" s="20"/>
      <c r="BD99" s="20"/>
      <c r="BE99" s="20"/>
      <c r="BF99" s="20"/>
      <c r="BG99" s="20"/>
      <c r="BH99" s="20"/>
      <c r="BI99" s="20"/>
      <c r="BJ99" s="20"/>
      <c r="BK99" s="20"/>
      <c r="BL99" s="20"/>
      <c r="BM99" s="20"/>
      <c r="BN99" s="20"/>
      <c r="BO99" s="20"/>
      <c r="BP99" s="20"/>
      <c r="BQ99" s="20"/>
      <c r="BR99" s="20"/>
      <c r="BS99" s="20"/>
      <c r="BT99" s="20"/>
      <c r="BU99" s="20"/>
      <c r="BV99" s="20"/>
      <c r="BW99" s="20"/>
    </row>
    <row r="100" spans="1:75" x14ac:dyDescent="0.25">
      <c r="A100" s="4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20"/>
      <c r="AQ100" s="20"/>
      <c r="AR100" s="20"/>
      <c r="AS100" s="20"/>
      <c r="AT100" s="20"/>
      <c r="AU100" s="20"/>
      <c r="AV100" s="20"/>
      <c r="AW100" s="20"/>
      <c r="AX100" s="20"/>
      <c r="AY100" s="20"/>
      <c r="AZ100" s="20"/>
      <c r="BA100" s="20"/>
      <c r="BB100" s="20"/>
      <c r="BC100" s="20"/>
      <c r="BD100" s="20"/>
      <c r="BE100" s="20"/>
      <c r="BF100" s="20"/>
      <c r="BG100" s="20"/>
      <c r="BH100" s="20"/>
      <c r="BI100" s="20"/>
      <c r="BJ100" s="20"/>
      <c r="BK100" s="20"/>
      <c r="BL100" s="20"/>
      <c r="BM100" s="20"/>
      <c r="BN100" s="20"/>
      <c r="BO100" s="20"/>
      <c r="BP100" s="20"/>
      <c r="BQ100" s="20"/>
      <c r="BR100" s="20"/>
      <c r="BS100" s="20"/>
      <c r="BT100" s="20"/>
      <c r="BU100" s="20"/>
      <c r="BV100" s="20"/>
      <c r="BW100" s="20"/>
    </row>
    <row r="101" spans="1:75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75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75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75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75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75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75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75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75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75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75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75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</sheetData>
  <sheetProtection algorithmName="SHA-512" hashValue="uLYuKBpOl9aNsz17gcSPZk4bAOwMz0JadCROhp/m00MWO8Y8TRJzbHHwZMDKCdHQCWSuq4Rp7yk7y4x/4arG2g==" saltValue="u/39+wJyC+S4pC9VZoNYJA==" spinCount="100000" sheet="1" objects="1" scenarios="1"/>
  <mergeCells count="9">
    <mergeCell ref="B13:C13"/>
    <mergeCell ref="B15:C15"/>
    <mergeCell ref="B17:C17"/>
    <mergeCell ref="B19:C19"/>
    <mergeCell ref="B2:C2"/>
    <mergeCell ref="B5:C5"/>
    <mergeCell ref="B7:C7"/>
    <mergeCell ref="B9:C9"/>
    <mergeCell ref="B11:C11"/>
  </mergeCells>
  <conditionalFormatting sqref="E8">
    <cfRule type="expression" dxfId="7" priority="7">
      <formula>$C$8&lt;480</formula>
    </cfRule>
  </conditionalFormatting>
  <conditionalFormatting sqref="E8">
    <cfRule type="expression" dxfId="6" priority="6">
      <formula>$C$8&gt;1040</formula>
    </cfRule>
  </conditionalFormatting>
  <conditionalFormatting sqref="E14">
    <cfRule type="containsText" dxfId="5" priority="5" operator="containsText" text="Слишком легкие фасады">
      <formula>NOT(ISERROR(SEARCH("Слишком легкие фасады",E14)))</formula>
    </cfRule>
  </conditionalFormatting>
  <conditionalFormatting sqref="E14">
    <cfRule type="containsText" dxfId="4" priority="4" operator="containsText" text="Слишком тяжелые фасады">
      <formula>NOT(ISERROR(SEARCH("Слишком тяжелые фасады",E14)))</formula>
    </cfRule>
  </conditionalFormatting>
  <conditionalFormatting sqref="E10">
    <cfRule type="expression" dxfId="3" priority="3">
      <formula>$C$8&lt;480</formula>
    </cfRule>
  </conditionalFormatting>
  <conditionalFormatting sqref="E10">
    <cfRule type="expression" dxfId="2" priority="2">
      <formula>$C$8&gt;1040</formula>
    </cfRule>
  </conditionalFormatting>
  <conditionalFormatting sqref="E10">
    <cfRule type="expression" dxfId="1" priority="1">
      <formula>$C$10&gt;1200</formula>
    </cfRule>
  </conditionalFormatting>
  <pageMargins left="0.7" right="0.7" top="0.75" bottom="0.75" header="0.3" footer="0.3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Лист1!$C$22:$C$25</xm:f>
          </x14:formula1>
          <xm:sqref>C4</xm:sqref>
        </x14:dataValidation>
        <x14:dataValidation type="list" allowBlank="1" showInputMessage="1" showErrorMessage="1">
          <x14:formula1>
            <xm:f>Лист1!$G$19:$G$29</xm:f>
          </x14:formula1>
          <xm:sqref>C6</xm:sqref>
        </x14:dataValidation>
        <x14:dataValidation type="list" allowBlank="1" showInputMessage="1" showErrorMessage="1">
          <x14:formula1>
            <xm:f>Лист1!$A$22:$A$26</xm:f>
          </x14:formula1>
          <xm:sqref>C12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89"/>
  <sheetViews>
    <sheetView tabSelected="1" zoomScale="85" workbookViewId="0">
      <selection activeCell="E16" sqref="E16"/>
    </sheetView>
  </sheetViews>
  <sheetFormatPr defaultColWidth="8.7109375" defaultRowHeight="15" x14ac:dyDescent="0.25"/>
  <cols>
    <col min="1" max="1" width="7.28515625" style="24" customWidth="1"/>
    <col min="2" max="2" width="48.140625" style="24" customWidth="1"/>
    <col min="3" max="3" width="42.140625" style="24" customWidth="1"/>
    <col min="4" max="4" width="30.7109375" style="24" customWidth="1"/>
    <col min="5" max="5" width="8.7109375" style="24"/>
    <col min="6" max="6" width="8.7109375" style="24" hidden="1" customWidth="1"/>
    <col min="7" max="7" width="42.7109375" style="24" hidden="1" customWidth="1"/>
    <col min="8" max="8" width="8.7109375" style="24" hidden="1" customWidth="1"/>
    <col min="9" max="9" width="8.7109375" style="25" hidden="1" customWidth="1"/>
    <col min="10" max="10" width="13.7109375" style="25" hidden="1" customWidth="1"/>
    <col min="11" max="11" width="23.28515625" style="25" hidden="1" customWidth="1"/>
    <col min="12" max="12" width="20.7109375" style="25" hidden="1" customWidth="1"/>
    <col min="13" max="13" width="8.7109375" style="24" hidden="1" customWidth="1"/>
    <col min="14" max="16384" width="8.7109375" style="24"/>
  </cols>
  <sheetData>
    <row r="1" spans="1:45" x14ac:dyDescent="0.25">
      <c r="A1" s="26"/>
      <c r="B1" s="27"/>
      <c r="C1" s="27"/>
      <c r="D1" s="27"/>
      <c r="E1" s="28"/>
      <c r="F1" s="27"/>
      <c r="G1" s="27"/>
      <c r="H1" s="29"/>
      <c r="J1" s="25" t="s">
        <v>19</v>
      </c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</row>
    <row r="2" spans="1:45" ht="33" customHeight="1" x14ac:dyDescent="0.25">
      <c r="A2" s="30"/>
      <c r="B2" s="128" t="s">
        <v>20</v>
      </c>
      <c r="C2" s="129"/>
      <c r="D2" s="29"/>
      <c r="E2" s="31"/>
      <c r="F2" s="29"/>
      <c r="G2" s="32"/>
      <c r="H2" s="32"/>
      <c r="J2" s="25" t="str">
        <f>CONCATENATE(C4,C18)</f>
        <v>БелыйC1</v>
      </c>
      <c r="K2" s="25" t="s">
        <v>21</v>
      </c>
      <c r="L2" s="33">
        <v>12417610001001</v>
      </c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</row>
    <row r="3" spans="1:45" ht="21" x14ac:dyDescent="0.35">
      <c r="A3" s="30"/>
      <c r="B3" s="34"/>
      <c r="C3" s="35"/>
      <c r="D3" s="29"/>
      <c r="E3" s="31"/>
      <c r="F3" s="29"/>
      <c r="G3" s="32" t="s">
        <v>10</v>
      </c>
      <c r="H3" s="32">
        <v>16</v>
      </c>
      <c r="K3" s="25" t="s">
        <v>22</v>
      </c>
      <c r="L3" s="33">
        <v>12417610003001</v>
      </c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</row>
    <row r="4" spans="1:45" ht="18.75" x14ac:dyDescent="0.3">
      <c r="A4" s="30"/>
      <c r="B4" s="36" t="s">
        <v>23</v>
      </c>
      <c r="C4" s="37" t="s">
        <v>10</v>
      </c>
      <c r="D4" s="38" t="s">
        <v>24</v>
      </c>
      <c r="E4" s="31"/>
      <c r="F4" s="29"/>
      <c r="G4" s="32" t="s">
        <v>25</v>
      </c>
      <c r="H4" s="32">
        <v>17</v>
      </c>
      <c r="K4" s="25" t="s">
        <v>26</v>
      </c>
      <c r="L4" s="33">
        <v>12417610007001</v>
      </c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</row>
    <row r="5" spans="1:45" ht="18.75" x14ac:dyDescent="0.25">
      <c r="A5" s="30"/>
      <c r="B5" s="39"/>
      <c r="C5" s="40"/>
      <c r="D5" s="29"/>
      <c r="E5" s="31"/>
      <c r="F5" s="29"/>
      <c r="G5" s="32" t="s">
        <v>27</v>
      </c>
      <c r="H5" s="32">
        <v>18</v>
      </c>
      <c r="K5" s="25" t="s">
        <v>28</v>
      </c>
      <c r="L5" s="33">
        <v>12417710001001</v>
      </c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</row>
    <row r="6" spans="1:45" ht="30.75" x14ac:dyDescent="0.3">
      <c r="A6" s="30"/>
      <c r="B6" s="36" t="s">
        <v>29</v>
      </c>
      <c r="C6" s="41">
        <v>730</v>
      </c>
      <c r="D6" s="42" t="s">
        <v>30</v>
      </c>
      <c r="E6" s="31"/>
      <c r="F6" s="29"/>
      <c r="G6" s="32"/>
      <c r="H6" s="32">
        <v>19</v>
      </c>
      <c r="K6" s="25" t="s">
        <v>31</v>
      </c>
      <c r="L6" s="33">
        <v>12417710003001</v>
      </c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</row>
    <row r="7" spans="1:45" ht="18.75" x14ac:dyDescent="0.25">
      <c r="A7" s="30"/>
      <c r="B7" s="39"/>
      <c r="C7" s="40"/>
      <c r="D7" s="29"/>
      <c r="E7" s="31"/>
      <c r="F7" s="29"/>
      <c r="G7" s="32" t="s">
        <v>32</v>
      </c>
      <c r="H7" s="32">
        <v>20</v>
      </c>
      <c r="I7" s="25">
        <v>700</v>
      </c>
      <c r="K7" s="25" t="s">
        <v>33</v>
      </c>
      <c r="L7" s="33">
        <v>12417710007001</v>
      </c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</row>
    <row r="8" spans="1:45" ht="18.75" x14ac:dyDescent="0.3">
      <c r="A8" s="30"/>
      <c r="B8" s="36" t="s">
        <v>34</v>
      </c>
      <c r="C8" s="41">
        <v>500</v>
      </c>
      <c r="D8" s="42" t="s">
        <v>35</v>
      </c>
      <c r="E8" s="31"/>
      <c r="F8" s="29"/>
      <c r="G8" s="32" t="s">
        <v>2</v>
      </c>
      <c r="H8" s="32">
        <v>21</v>
      </c>
      <c r="I8" s="25">
        <v>800</v>
      </c>
      <c r="K8" s="25" t="s">
        <v>36</v>
      </c>
      <c r="L8" s="33">
        <v>12417810001001</v>
      </c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</row>
    <row r="9" spans="1:45" ht="21" customHeight="1" x14ac:dyDescent="0.3">
      <c r="A9" s="30"/>
      <c r="B9" s="43"/>
      <c r="C9" s="44"/>
      <c r="D9" s="29"/>
      <c r="E9" s="31"/>
      <c r="F9" s="29"/>
      <c r="G9" s="45" t="s">
        <v>37</v>
      </c>
      <c r="H9" s="32">
        <v>22</v>
      </c>
      <c r="I9" s="25">
        <v>585</v>
      </c>
      <c r="K9" s="25" t="s">
        <v>38</v>
      </c>
      <c r="L9" s="33">
        <v>12417810003001</v>
      </c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</row>
    <row r="10" spans="1:45" s="46" customFormat="1" ht="48" customHeight="1" x14ac:dyDescent="0.25">
      <c r="A10" s="47"/>
      <c r="B10" s="48" t="s">
        <v>1</v>
      </c>
      <c r="C10" s="49" t="s">
        <v>32</v>
      </c>
      <c r="D10" s="50"/>
      <c r="E10" s="51"/>
      <c r="F10" s="50"/>
      <c r="G10" s="45" t="s">
        <v>39</v>
      </c>
      <c r="H10" s="45">
        <v>23</v>
      </c>
      <c r="I10" s="52">
        <v>520</v>
      </c>
      <c r="J10" s="52"/>
      <c r="K10" s="52" t="s">
        <v>40</v>
      </c>
      <c r="L10" s="53">
        <v>12417810007001</v>
      </c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50"/>
      <c r="AO10" s="50"/>
      <c r="AP10" s="50"/>
      <c r="AQ10" s="50"/>
      <c r="AR10" s="50"/>
      <c r="AS10" s="50"/>
    </row>
    <row r="11" spans="1:45" ht="18.75" x14ac:dyDescent="0.3">
      <c r="A11" s="30"/>
      <c r="B11" s="43"/>
      <c r="C11" s="44"/>
      <c r="D11" s="29"/>
      <c r="E11" s="31"/>
      <c r="F11" s="29"/>
      <c r="G11" s="29"/>
      <c r="H11" s="32">
        <v>24</v>
      </c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</row>
    <row r="12" spans="1:45" ht="25.9" customHeight="1" x14ac:dyDescent="0.3">
      <c r="A12" s="30"/>
      <c r="B12" s="36" t="s">
        <v>41</v>
      </c>
      <c r="C12" s="37">
        <v>16</v>
      </c>
      <c r="D12" s="29"/>
      <c r="E12" s="31"/>
      <c r="F12" s="29"/>
      <c r="G12" s="29"/>
      <c r="H12" s="32">
        <v>25</v>
      </c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</row>
    <row r="13" spans="1:45" ht="18.75" x14ac:dyDescent="0.3">
      <c r="A13" s="30"/>
      <c r="B13" s="43"/>
      <c r="C13" s="44"/>
      <c r="D13" s="29"/>
      <c r="E13" s="31"/>
      <c r="F13" s="29"/>
      <c r="G13" s="29"/>
      <c r="H13" s="32">
        <v>26</v>
      </c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</row>
    <row r="14" spans="1:45" ht="22.9" customHeight="1" x14ac:dyDescent="0.3">
      <c r="A14" s="30"/>
      <c r="B14" s="36" t="s">
        <v>42</v>
      </c>
      <c r="C14" s="37">
        <v>0.1</v>
      </c>
      <c r="D14" s="42" t="s">
        <v>43</v>
      </c>
      <c r="E14" s="31"/>
      <c r="F14" s="29"/>
      <c r="G14" s="29"/>
      <c r="H14" s="32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</row>
    <row r="15" spans="1:45" ht="18.75" x14ac:dyDescent="0.3">
      <c r="A15" s="30"/>
      <c r="B15" s="43"/>
      <c r="C15" s="44"/>
      <c r="D15" s="29"/>
      <c r="E15" s="31"/>
      <c r="F15" s="29"/>
      <c r="G15" s="29"/>
      <c r="H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</row>
    <row r="16" spans="1:45" ht="24.6" customHeight="1" x14ac:dyDescent="0.3">
      <c r="A16" s="30"/>
      <c r="B16" s="54" t="s">
        <v>44</v>
      </c>
      <c r="C16" s="55">
        <f>(($C$6/1000)*($C$8/1000)*(VLOOKUP(C10,G7:I10,3,0)*($C$12/1000)+$C$14))</f>
        <v>4.1245000000000003</v>
      </c>
      <c r="D16" s="29"/>
      <c r="E16" s="31"/>
      <c r="F16" s="29"/>
      <c r="G16" s="29"/>
      <c r="H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</row>
    <row r="17" spans="1:45" ht="18.75" x14ac:dyDescent="0.3">
      <c r="A17" s="30"/>
      <c r="B17" s="43"/>
      <c r="C17" s="44"/>
      <c r="D17" s="29"/>
      <c r="E17" s="31"/>
      <c r="F17" s="29"/>
      <c r="G17" s="29"/>
      <c r="H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</row>
    <row r="18" spans="1:45" ht="25.9" customHeight="1" x14ac:dyDescent="0.25">
      <c r="A18" s="30"/>
      <c r="B18" s="56" t="s">
        <v>45</v>
      </c>
      <c r="C18" s="55" t="str">
        <f>IF(OR(AND(C16&lt;14.7,C16&gt;3.6,C8&gt;0,C8&lt;200),AND(C16&lt;12.2,C16&gt;3.4,C8&gt;199,C8&lt;251),AND(C16&lt;9.9,C16&gt;1.9,C8&gt;251,C8&lt;301),AND(C16&lt;7.9,C16&gt;1.6,C8&gt;300,C8&lt;351),AND(C16&lt;7.2,C16&gt;1.4,C8&gt;350,C8&lt;401),AND(C16&lt;6.3,C16&gt;1.3,C8&gt;400,C8&lt;451),AND(C16&lt;5.5,C16&gt;1.2,C8&gt;450,C8&lt;501),AND(C16&lt;5.1,C16&gt;1,C8&gt;500,C8&lt;551),AND(C16&lt;4.6,C16&gt;0.95,C8&gt;550,C8&lt;601)),IF(OR(AND(C16&gt;7,C16&lt;14.7,C8&gt;0,C8&lt;201),AND(C16&gt;5.5,C16&lt;12.2,C8&gt;201,C8&lt;251),AND(C16&gt;4.5,C16&lt;9.9,C8&gt;251,C8&lt;301),AND(C16&gt;4,C16&lt;7.9,C8&gt;301,C8&lt;351),AND(C16&gt;3.6,C16&lt;7.26,C8&gt;351,C8&lt;401),AND(C16&gt;3.2,C16&lt;6.3,C8&gt;401,C8&lt;451),AND(C16&gt;2.8,C16&lt;5.5,C8&gt;451,C8&lt;501),AND(C16&gt;2.6,C16&lt;5.1,C8&gt;501,C8&lt;551),AND(C16&gt;2.5,C16&lt;4.6,C8&gt;551,C8&lt;601)),"C1",IF(OR(AND(C16&gt;3.6,C16&lt;5,C8&gt;0,C8&lt;201),AND(C16&gt;3.4,C16&lt;4,C8&gt;201,C8&lt;251),AND(C16&gt;1.9,C16&lt;3,C8&gt;251,C8&lt;301),AND(C16&gt;1.6,C16&lt;2.8,C8&gt;301,C8&lt;351),AND(C16&gt;1.4,C16&lt;2.4,C8&gt;351,C8&lt;401),AND(C16&gt;1.3,C16&lt;2.2,C8&gt;401,C8&lt;451),AND(C16&gt;1.2,C16&lt;2,C8&gt;451,C8&lt;501),AND(C16&gt;1,C16&lt;1.75,C8&gt;501,C8&lt;551),AND(C16&gt;0.95,C16&lt;1.7,C8&gt;551,C8&lt;601)),"A1","B1")),"Ошибка")</f>
        <v>C1</v>
      </c>
      <c r="D18" s="42" t="str">
        <f>IF(C18="Ошибка","Что-то не так, проверьте ввод данных"," ")</f>
        <v xml:space="preserve"> </v>
      </c>
      <c r="E18" s="31"/>
      <c r="F18" s="29"/>
      <c r="G18" s="29"/>
      <c r="H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</row>
    <row r="19" spans="1:45" ht="18.75" x14ac:dyDescent="0.3">
      <c r="A19" s="30"/>
      <c r="B19" s="43"/>
      <c r="C19" s="44"/>
      <c r="D19" s="29"/>
      <c r="E19" s="31"/>
      <c r="F19" s="29"/>
      <c r="G19" s="29"/>
      <c r="H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</row>
    <row r="20" spans="1:45" ht="35.450000000000003" customHeight="1" x14ac:dyDescent="0.25">
      <c r="A20" s="30"/>
      <c r="B20" s="57" t="s">
        <v>46</v>
      </c>
      <c r="C20" s="58">
        <f>IFERROR(VLOOKUP(J2,K2:L10,2,0),"Ошибка")</f>
        <v>12417810001001</v>
      </c>
      <c r="D20" s="59" t="str">
        <f>IF(C20="Ошибка","Что-то не так, проверьте ввод данных","Это ваш артикул")</f>
        <v>Это ваш артикул</v>
      </c>
      <c r="E20" s="31"/>
      <c r="F20" s="29"/>
      <c r="G20" s="29"/>
      <c r="H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</row>
    <row r="21" spans="1:45" x14ac:dyDescent="0.25">
      <c r="A21" s="30"/>
      <c r="B21" s="29"/>
      <c r="C21" s="29"/>
      <c r="D21" s="29"/>
      <c r="E21" s="31"/>
      <c r="F21" s="29"/>
      <c r="G21" s="29"/>
      <c r="H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</row>
    <row r="22" spans="1:45" x14ac:dyDescent="0.25">
      <c r="A22" s="30"/>
      <c r="B22" s="29"/>
      <c r="C22" s="29"/>
      <c r="D22" s="29"/>
      <c r="E22" s="31"/>
      <c r="F22" s="29"/>
      <c r="G22" s="29"/>
      <c r="H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</row>
    <row r="23" spans="1:45" x14ac:dyDescent="0.25">
      <c r="A23" s="30"/>
      <c r="B23" s="29"/>
      <c r="C23" s="29"/>
      <c r="D23" s="29"/>
      <c r="E23" s="31"/>
      <c r="F23" s="29"/>
      <c r="G23" s="29"/>
      <c r="H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</row>
    <row r="24" spans="1:45" x14ac:dyDescent="0.25">
      <c r="A24" s="30"/>
      <c r="B24" s="29"/>
      <c r="C24" s="29"/>
      <c r="D24" s="29"/>
      <c r="E24" s="31"/>
      <c r="F24" s="29"/>
      <c r="G24" s="29"/>
      <c r="H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</row>
    <row r="25" spans="1:45" x14ac:dyDescent="0.25">
      <c r="A25" s="30"/>
      <c r="B25" s="29"/>
      <c r="C25" s="29"/>
      <c r="D25" s="29"/>
      <c r="E25" s="31"/>
      <c r="F25" s="29"/>
      <c r="G25" s="29"/>
      <c r="H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</row>
    <row r="26" spans="1:45" x14ac:dyDescent="0.25">
      <c r="A26" s="30"/>
      <c r="B26" s="29"/>
      <c r="C26" s="29"/>
      <c r="D26" s="29"/>
      <c r="E26" s="31"/>
      <c r="F26" s="29"/>
      <c r="G26" s="29"/>
      <c r="H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</row>
    <row r="27" spans="1:45" x14ac:dyDescent="0.25">
      <c r="A27" s="30"/>
      <c r="B27" s="29"/>
      <c r="C27" s="29"/>
      <c r="D27" s="29"/>
      <c r="E27" s="31"/>
      <c r="F27" s="29"/>
      <c r="G27" s="29"/>
      <c r="H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</row>
    <row r="28" spans="1:45" x14ac:dyDescent="0.25">
      <c r="A28" s="30"/>
      <c r="B28" s="29"/>
      <c r="C28" s="29"/>
      <c r="D28" s="29"/>
      <c r="E28" s="31"/>
      <c r="F28" s="29"/>
      <c r="G28" s="29"/>
      <c r="H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</row>
    <row r="29" spans="1:45" x14ac:dyDescent="0.25">
      <c r="A29" s="30"/>
      <c r="B29" s="29"/>
      <c r="C29" s="29"/>
      <c r="D29" s="29"/>
      <c r="E29" s="31"/>
      <c r="F29" s="29"/>
      <c r="G29" s="29"/>
      <c r="H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</row>
    <row r="30" spans="1:45" x14ac:dyDescent="0.25">
      <c r="A30" s="30"/>
      <c r="B30" s="29"/>
      <c r="C30" s="29"/>
      <c r="D30" s="29"/>
      <c r="E30" s="31"/>
      <c r="F30" s="29"/>
      <c r="G30" s="29"/>
      <c r="H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</row>
    <row r="31" spans="1:45" x14ac:dyDescent="0.25">
      <c r="A31" s="30"/>
      <c r="B31" s="29"/>
      <c r="C31" s="29"/>
      <c r="D31" s="29"/>
      <c r="E31" s="31"/>
      <c r="F31" s="29"/>
      <c r="G31" s="29"/>
      <c r="H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</row>
    <row r="32" spans="1:45" x14ac:dyDescent="0.25">
      <c r="A32" s="60"/>
      <c r="B32" s="61"/>
      <c r="C32" s="61"/>
      <c r="D32" s="61"/>
      <c r="E32" s="62"/>
      <c r="F32" s="29"/>
      <c r="G32" s="29"/>
      <c r="H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</row>
    <row r="33" spans="1:8" x14ac:dyDescent="0.25">
      <c r="A33" s="29"/>
      <c r="B33" s="29"/>
      <c r="C33" s="29"/>
      <c r="D33" s="29"/>
      <c r="E33" s="29"/>
      <c r="F33" s="29"/>
      <c r="G33" s="29"/>
      <c r="H33" s="29"/>
    </row>
    <row r="34" spans="1:8" x14ac:dyDescent="0.25">
      <c r="A34" s="29"/>
      <c r="B34" s="29"/>
      <c r="C34" s="29"/>
      <c r="D34" s="29"/>
      <c r="E34" s="29"/>
      <c r="F34" s="29"/>
      <c r="G34" s="29"/>
      <c r="H34" s="29"/>
    </row>
    <row r="35" spans="1:8" x14ac:dyDescent="0.25">
      <c r="B35" s="29"/>
      <c r="C35" s="29"/>
      <c r="D35" s="29"/>
      <c r="E35" s="29"/>
      <c r="F35" s="29"/>
      <c r="G35" s="29"/>
      <c r="H35" s="29"/>
    </row>
    <row r="36" spans="1:8" x14ac:dyDescent="0.25">
      <c r="B36" s="29"/>
      <c r="C36" s="29"/>
      <c r="D36" s="29"/>
      <c r="E36" s="29"/>
      <c r="F36" s="29"/>
      <c r="G36" s="29"/>
      <c r="H36" s="29"/>
    </row>
    <row r="37" spans="1:8" x14ac:dyDescent="0.25">
      <c r="B37" s="29"/>
      <c r="C37" s="29"/>
      <c r="D37" s="29"/>
      <c r="E37" s="29"/>
      <c r="F37" s="29"/>
      <c r="G37" s="29"/>
      <c r="H37" s="29"/>
    </row>
    <row r="38" spans="1:8" x14ac:dyDescent="0.25">
      <c r="B38" s="29"/>
      <c r="C38" s="29"/>
      <c r="D38" s="29"/>
      <c r="E38" s="29"/>
      <c r="F38" s="29"/>
      <c r="G38" s="29"/>
      <c r="H38" s="29"/>
    </row>
    <row r="39" spans="1:8" x14ac:dyDescent="0.25">
      <c r="B39" s="29"/>
      <c r="C39" s="29"/>
      <c r="D39" s="29"/>
      <c r="E39" s="29"/>
      <c r="F39" s="29"/>
      <c r="G39" s="29"/>
      <c r="H39" s="29"/>
    </row>
    <row r="40" spans="1:8" x14ac:dyDescent="0.25">
      <c r="B40" s="29"/>
      <c r="C40" s="29"/>
      <c r="D40" s="29"/>
      <c r="E40" s="29"/>
      <c r="F40" s="29"/>
      <c r="G40" s="29"/>
      <c r="H40" s="29"/>
    </row>
    <row r="41" spans="1:8" x14ac:dyDescent="0.25">
      <c r="B41" s="29"/>
      <c r="C41" s="29"/>
      <c r="D41" s="29"/>
      <c r="E41" s="29"/>
      <c r="F41" s="29"/>
      <c r="G41" s="29"/>
      <c r="H41" s="29"/>
    </row>
    <row r="42" spans="1:8" x14ac:dyDescent="0.25">
      <c r="B42" s="29"/>
      <c r="C42" s="29"/>
      <c r="D42" s="29"/>
      <c r="E42" s="29"/>
      <c r="F42" s="29"/>
      <c r="G42" s="29"/>
      <c r="H42" s="29"/>
    </row>
    <row r="43" spans="1:8" x14ac:dyDescent="0.25">
      <c r="B43" s="29"/>
      <c r="C43" s="29"/>
      <c r="D43" s="29"/>
      <c r="E43" s="29"/>
      <c r="F43" s="29"/>
      <c r="G43" s="29"/>
      <c r="H43" s="29"/>
    </row>
    <row r="44" spans="1:8" x14ac:dyDescent="0.25">
      <c r="B44" s="29"/>
      <c r="C44" s="29"/>
      <c r="D44" s="29"/>
      <c r="E44" s="29"/>
      <c r="F44" s="29"/>
      <c r="G44" s="29"/>
      <c r="H44" s="29"/>
    </row>
    <row r="45" spans="1:8" x14ac:dyDescent="0.25">
      <c r="B45" s="29"/>
      <c r="C45" s="29"/>
      <c r="D45" s="29"/>
      <c r="E45" s="29"/>
      <c r="F45" s="29"/>
      <c r="G45" s="29"/>
      <c r="H45" s="29"/>
    </row>
    <row r="46" spans="1:8" x14ac:dyDescent="0.25">
      <c r="B46" s="29"/>
      <c r="C46" s="29"/>
      <c r="D46" s="29"/>
      <c r="E46" s="29"/>
      <c r="F46" s="29"/>
      <c r="G46" s="29"/>
      <c r="H46" s="29"/>
    </row>
    <row r="47" spans="1:8" x14ac:dyDescent="0.25">
      <c r="B47" s="29"/>
      <c r="C47" s="29"/>
      <c r="D47" s="29"/>
      <c r="E47" s="29"/>
      <c r="F47" s="29"/>
      <c r="G47" s="29"/>
      <c r="H47" s="29"/>
    </row>
    <row r="48" spans="1:8" x14ac:dyDescent="0.25">
      <c r="B48" s="29"/>
      <c r="C48" s="29"/>
      <c r="D48" s="29"/>
      <c r="E48" s="29"/>
      <c r="F48" s="29"/>
      <c r="G48" s="29"/>
      <c r="H48" s="29"/>
    </row>
    <row r="49" spans="2:8" x14ac:dyDescent="0.25">
      <c r="B49" s="29"/>
      <c r="C49" s="29"/>
      <c r="D49" s="29"/>
      <c r="E49" s="29"/>
      <c r="F49" s="29"/>
      <c r="G49" s="29"/>
      <c r="H49" s="29"/>
    </row>
    <row r="50" spans="2:8" x14ac:dyDescent="0.25">
      <c r="B50" s="29"/>
      <c r="C50" s="29"/>
      <c r="D50" s="29"/>
      <c r="E50" s="29"/>
      <c r="F50" s="29"/>
      <c r="G50" s="29"/>
      <c r="H50" s="29"/>
    </row>
    <row r="51" spans="2:8" x14ac:dyDescent="0.25">
      <c r="B51" s="29"/>
      <c r="C51" s="29"/>
      <c r="D51" s="29"/>
      <c r="E51" s="29"/>
      <c r="F51" s="29"/>
      <c r="G51" s="29"/>
      <c r="H51" s="29"/>
    </row>
    <row r="52" spans="2:8" x14ac:dyDescent="0.25">
      <c r="B52" s="29"/>
      <c r="C52" s="29"/>
      <c r="D52" s="29"/>
      <c r="E52" s="29"/>
      <c r="F52" s="29"/>
      <c r="G52" s="29"/>
      <c r="H52" s="29"/>
    </row>
    <row r="53" spans="2:8" x14ac:dyDescent="0.25">
      <c r="B53" s="29"/>
      <c r="C53" s="29"/>
      <c r="D53" s="29"/>
      <c r="E53" s="29"/>
      <c r="F53" s="29"/>
      <c r="G53" s="29"/>
      <c r="H53" s="29"/>
    </row>
    <row r="54" spans="2:8" x14ac:dyDescent="0.25">
      <c r="B54" s="29"/>
      <c r="C54" s="29"/>
      <c r="D54" s="29"/>
      <c r="E54" s="29"/>
      <c r="F54" s="29"/>
      <c r="G54" s="29"/>
      <c r="H54" s="29"/>
    </row>
    <row r="55" spans="2:8" x14ac:dyDescent="0.25">
      <c r="B55" s="29"/>
      <c r="C55" s="29"/>
      <c r="D55" s="29"/>
      <c r="E55" s="29"/>
      <c r="F55" s="29"/>
      <c r="G55" s="29"/>
      <c r="H55" s="29"/>
    </row>
    <row r="56" spans="2:8" x14ac:dyDescent="0.25">
      <c r="B56" s="29"/>
      <c r="C56" s="29"/>
      <c r="D56" s="29"/>
      <c r="E56" s="29"/>
      <c r="F56" s="29"/>
      <c r="G56" s="29"/>
      <c r="H56" s="29"/>
    </row>
    <row r="57" spans="2:8" x14ac:dyDescent="0.25">
      <c r="B57" s="29"/>
      <c r="C57" s="29"/>
      <c r="D57" s="29"/>
      <c r="E57" s="29"/>
      <c r="F57" s="29"/>
      <c r="G57" s="29"/>
      <c r="H57" s="29"/>
    </row>
    <row r="58" spans="2:8" x14ac:dyDescent="0.25">
      <c r="B58" s="29"/>
      <c r="C58" s="29"/>
      <c r="D58" s="29"/>
      <c r="E58" s="29"/>
      <c r="F58" s="29"/>
      <c r="G58" s="29"/>
      <c r="H58" s="29"/>
    </row>
    <row r="59" spans="2:8" x14ac:dyDescent="0.25">
      <c r="B59" s="29"/>
      <c r="C59" s="29"/>
      <c r="D59" s="29"/>
      <c r="E59" s="29"/>
      <c r="F59" s="29"/>
      <c r="G59" s="29"/>
      <c r="H59" s="29"/>
    </row>
    <row r="60" spans="2:8" x14ac:dyDescent="0.25">
      <c r="B60" s="29"/>
      <c r="C60" s="29"/>
      <c r="D60" s="29"/>
      <c r="E60" s="29"/>
      <c r="F60" s="29"/>
      <c r="G60" s="29"/>
      <c r="H60" s="29"/>
    </row>
    <row r="61" spans="2:8" x14ac:dyDescent="0.25">
      <c r="B61" s="29"/>
      <c r="C61" s="29"/>
      <c r="D61" s="29"/>
      <c r="E61" s="29"/>
      <c r="F61" s="29"/>
      <c r="G61" s="29"/>
      <c r="H61" s="29"/>
    </row>
    <row r="62" spans="2:8" x14ac:dyDescent="0.25">
      <c r="B62" s="29"/>
      <c r="C62" s="29"/>
      <c r="D62" s="29"/>
      <c r="E62" s="29"/>
      <c r="F62" s="29"/>
      <c r="G62" s="29"/>
      <c r="H62" s="29"/>
    </row>
    <row r="63" spans="2:8" x14ac:dyDescent="0.25">
      <c r="B63" s="29"/>
      <c r="C63" s="29"/>
      <c r="D63" s="29"/>
      <c r="E63" s="29"/>
      <c r="F63" s="29"/>
      <c r="G63" s="29"/>
      <c r="H63" s="29"/>
    </row>
    <row r="64" spans="2:8" x14ac:dyDescent="0.25">
      <c r="B64" s="29"/>
      <c r="C64" s="29"/>
      <c r="D64" s="29"/>
      <c r="E64" s="29"/>
      <c r="F64" s="29"/>
      <c r="G64" s="29"/>
      <c r="H64" s="29"/>
    </row>
    <row r="65" spans="2:8" x14ac:dyDescent="0.25">
      <c r="B65" s="29"/>
      <c r="C65" s="29"/>
      <c r="D65" s="29"/>
      <c r="E65" s="29"/>
      <c r="F65" s="29"/>
      <c r="G65" s="29"/>
      <c r="H65" s="29"/>
    </row>
    <row r="66" spans="2:8" x14ac:dyDescent="0.25">
      <c r="B66" s="29"/>
      <c r="C66" s="29"/>
      <c r="D66" s="29"/>
      <c r="E66" s="29"/>
      <c r="F66" s="29"/>
      <c r="G66" s="29"/>
      <c r="H66" s="29"/>
    </row>
    <row r="67" spans="2:8" x14ac:dyDescent="0.25">
      <c r="B67" s="29"/>
      <c r="C67" s="29"/>
      <c r="D67" s="29"/>
      <c r="E67" s="29"/>
      <c r="F67" s="29"/>
      <c r="G67" s="29"/>
      <c r="H67" s="29"/>
    </row>
    <row r="68" spans="2:8" x14ac:dyDescent="0.25">
      <c r="B68" s="29"/>
      <c r="C68" s="29"/>
      <c r="D68" s="29"/>
      <c r="E68" s="29"/>
      <c r="F68" s="29"/>
      <c r="G68" s="29"/>
      <c r="H68" s="29"/>
    </row>
    <row r="69" spans="2:8" x14ac:dyDescent="0.25">
      <c r="B69" s="29"/>
      <c r="C69" s="29"/>
      <c r="D69" s="29"/>
      <c r="E69" s="29"/>
      <c r="F69" s="29"/>
      <c r="G69" s="29"/>
      <c r="H69" s="29"/>
    </row>
    <row r="70" spans="2:8" x14ac:dyDescent="0.25">
      <c r="B70" s="29"/>
      <c r="C70" s="29"/>
      <c r="D70" s="29"/>
      <c r="E70" s="29"/>
      <c r="F70" s="29"/>
      <c r="G70" s="29"/>
      <c r="H70" s="29"/>
    </row>
    <row r="71" spans="2:8" x14ac:dyDescent="0.25">
      <c r="B71" s="29"/>
      <c r="C71" s="29"/>
      <c r="D71" s="29"/>
      <c r="E71" s="29"/>
      <c r="F71" s="29"/>
      <c r="G71" s="29"/>
      <c r="H71" s="29"/>
    </row>
    <row r="72" spans="2:8" x14ac:dyDescent="0.25">
      <c r="B72" s="29"/>
      <c r="C72" s="29"/>
      <c r="D72" s="29"/>
      <c r="E72" s="29"/>
      <c r="F72" s="29"/>
      <c r="G72" s="29"/>
      <c r="H72" s="29"/>
    </row>
    <row r="73" spans="2:8" x14ac:dyDescent="0.25">
      <c r="B73" s="29"/>
      <c r="C73" s="29"/>
      <c r="D73" s="29"/>
      <c r="E73" s="29"/>
      <c r="F73" s="29"/>
      <c r="G73" s="29"/>
      <c r="H73" s="29"/>
    </row>
    <row r="74" spans="2:8" x14ac:dyDescent="0.25">
      <c r="B74" s="29"/>
      <c r="C74" s="29"/>
      <c r="D74" s="29"/>
      <c r="E74" s="29"/>
      <c r="F74" s="29"/>
      <c r="G74" s="29"/>
      <c r="H74" s="29"/>
    </row>
    <row r="75" spans="2:8" x14ac:dyDescent="0.25">
      <c r="B75" s="29"/>
      <c r="C75" s="29"/>
      <c r="D75" s="29"/>
      <c r="E75" s="29"/>
      <c r="F75" s="29"/>
      <c r="G75" s="29"/>
      <c r="H75" s="29"/>
    </row>
    <row r="76" spans="2:8" x14ac:dyDescent="0.25">
      <c r="B76" s="29"/>
      <c r="C76" s="29"/>
      <c r="D76" s="29"/>
      <c r="E76" s="29"/>
      <c r="F76" s="29"/>
      <c r="G76" s="29"/>
      <c r="H76" s="29"/>
    </row>
    <row r="77" spans="2:8" x14ac:dyDescent="0.25">
      <c r="B77" s="29"/>
      <c r="C77" s="29"/>
      <c r="D77" s="29"/>
      <c r="E77" s="29"/>
      <c r="F77" s="29"/>
      <c r="G77" s="29"/>
      <c r="H77" s="29"/>
    </row>
    <row r="78" spans="2:8" x14ac:dyDescent="0.25">
      <c r="B78" s="29"/>
      <c r="C78" s="29"/>
      <c r="D78" s="29"/>
      <c r="E78" s="29"/>
      <c r="F78" s="29"/>
      <c r="G78" s="29"/>
      <c r="H78" s="29"/>
    </row>
    <row r="79" spans="2:8" x14ac:dyDescent="0.25">
      <c r="B79" s="29"/>
      <c r="C79" s="29"/>
      <c r="D79" s="29"/>
      <c r="E79" s="29"/>
      <c r="F79" s="29"/>
      <c r="G79" s="29"/>
      <c r="H79" s="29"/>
    </row>
    <row r="80" spans="2:8" x14ac:dyDescent="0.25">
      <c r="B80" s="29"/>
      <c r="C80" s="29"/>
      <c r="D80" s="29"/>
      <c r="E80" s="29"/>
      <c r="F80" s="29"/>
      <c r="G80" s="29"/>
      <c r="H80" s="29"/>
    </row>
    <row r="81" spans="2:8" x14ac:dyDescent="0.25">
      <c r="B81" s="29"/>
      <c r="C81" s="29"/>
      <c r="D81" s="29"/>
      <c r="E81" s="29"/>
      <c r="F81" s="29"/>
      <c r="G81" s="29"/>
      <c r="H81" s="29"/>
    </row>
    <row r="82" spans="2:8" x14ac:dyDescent="0.25">
      <c r="B82" s="29"/>
      <c r="C82" s="29"/>
      <c r="D82" s="29"/>
      <c r="E82" s="29"/>
      <c r="F82" s="29"/>
      <c r="G82" s="29"/>
      <c r="H82" s="29"/>
    </row>
    <row r="83" spans="2:8" x14ac:dyDescent="0.25">
      <c r="B83" s="29"/>
      <c r="C83" s="29"/>
      <c r="D83" s="29"/>
      <c r="E83" s="29"/>
      <c r="F83" s="29"/>
      <c r="G83" s="29"/>
      <c r="H83" s="29"/>
    </row>
    <row r="84" spans="2:8" x14ac:dyDescent="0.25">
      <c r="B84" s="29"/>
      <c r="C84" s="29"/>
      <c r="D84" s="29"/>
      <c r="E84" s="29"/>
      <c r="F84" s="29"/>
      <c r="G84" s="29"/>
      <c r="H84" s="29"/>
    </row>
    <row r="85" spans="2:8" x14ac:dyDescent="0.25">
      <c r="B85" s="29"/>
      <c r="C85" s="29"/>
      <c r="D85" s="29"/>
      <c r="E85" s="29"/>
      <c r="F85" s="29"/>
      <c r="G85" s="29"/>
      <c r="H85" s="29"/>
    </row>
    <row r="86" spans="2:8" x14ac:dyDescent="0.25">
      <c r="B86" s="29"/>
      <c r="C86" s="29"/>
      <c r="D86" s="29"/>
      <c r="E86" s="29"/>
      <c r="F86" s="29"/>
      <c r="G86" s="29"/>
      <c r="H86" s="29"/>
    </row>
    <row r="87" spans="2:8" x14ac:dyDescent="0.25">
      <c r="B87" s="29"/>
      <c r="C87" s="29"/>
      <c r="D87" s="29"/>
      <c r="E87" s="29"/>
      <c r="F87" s="29"/>
      <c r="G87" s="29"/>
      <c r="H87" s="29"/>
    </row>
    <row r="88" spans="2:8" x14ac:dyDescent="0.25">
      <c r="B88" s="29"/>
      <c r="C88" s="29"/>
      <c r="D88" s="29"/>
      <c r="E88" s="29"/>
      <c r="F88" s="29"/>
      <c r="G88" s="29"/>
      <c r="H88" s="29"/>
    </row>
    <row r="89" spans="2:8" x14ac:dyDescent="0.25">
      <c r="B89" s="29"/>
      <c r="C89" s="29"/>
      <c r="D89" s="29"/>
      <c r="E89" s="29"/>
      <c r="F89" s="29"/>
      <c r="G89" s="29"/>
      <c r="H89" s="29"/>
    </row>
  </sheetData>
  <sheetProtection algorithmName="SHA-512" hashValue="RTUVkulJ+E4uQfAx4374gecrzwdztbZsZwc+8miDKLPZfkDSNJu8NvIybdDru8APkDIleDNeEr1lom031ResoQ==" saltValue="ttte0ya0Y5g83KVVW+v1ZA==" spinCount="100000" sheet="1"/>
  <mergeCells count="1">
    <mergeCell ref="B2:C2"/>
  </mergeCells>
  <conditionalFormatting sqref="D20">
    <cfRule type="expression" priority="1">
      <formula>$C$20=1</formula>
    </cfRule>
  </conditionalFormatting>
  <conditionalFormatting sqref="D20">
    <cfRule type="expression" dxfId="0" priority="2">
      <formula>"Это ваш артикул"</formula>
    </cfRule>
  </conditionalFormatting>
  <dataValidations count="3">
    <dataValidation type="list" allowBlank="1" showInputMessage="1" showErrorMessage="1" sqref="C10">
      <formula1>$G$7:$G$10</formula1>
    </dataValidation>
    <dataValidation type="list" allowBlank="1" showInputMessage="1" showErrorMessage="1" sqref="C12">
      <formula1>$H$3:$H$13</formula1>
    </dataValidation>
    <dataValidation type="list" allowBlank="1" showInputMessage="1" showErrorMessage="1" sqref="C4">
      <formula1>$G$3:$G$5</formula1>
    </dataValidation>
  </dataValidations>
  <pageMargins left="0.7" right="0.7" top="0.75" bottom="0.75" header="0.3" footer="0.3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81"/>
  <sheetViews>
    <sheetView workbookViewId="0">
      <selection activeCell="D21" sqref="D21"/>
    </sheetView>
  </sheetViews>
  <sheetFormatPr defaultColWidth="8.85546875" defaultRowHeight="15" x14ac:dyDescent="0.25"/>
  <cols>
    <col min="1" max="1" width="3.7109375" style="63" customWidth="1"/>
    <col min="2" max="2" width="44.42578125" style="63" customWidth="1"/>
    <col min="3" max="3" width="30.7109375" style="63" customWidth="1"/>
    <col min="4" max="4" width="10.28515625" style="64" customWidth="1"/>
    <col min="5" max="5" width="19.85546875" style="63" customWidth="1"/>
    <col min="6" max="6" width="21.140625" style="63" customWidth="1"/>
    <col min="7" max="7" width="38.85546875" style="63" customWidth="1"/>
    <col min="8" max="8" width="10.5703125" style="63" customWidth="1"/>
    <col min="9" max="9" width="28.7109375" style="63" customWidth="1"/>
    <col min="10" max="13" width="8.85546875" style="63"/>
    <col min="14" max="14" width="27.28515625" style="63" bestFit="1" customWidth="1"/>
    <col min="15" max="16384" width="8.85546875" style="63"/>
  </cols>
  <sheetData>
    <row r="1" spans="1:42" ht="9" customHeight="1" x14ac:dyDescent="0.25">
      <c r="A1" s="65"/>
      <c r="B1" s="66"/>
      <c r="C1" s="66"/>
      <c r="D1" s="67"/>
      <c r="E1" s="66"/>
      <c r="F1" s="66"/>
      <c r="G1" s="66"/>
      <c r="H1" s="66"/>
      <c r="I1" s="68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69"/>
      <c r="AL1" s="69"/>
      <c r="AM1" s="69"/>
      <c r="AN1" s="69"/>
      <c r="AO1" s="69"/>
      <c r="AP1" s="69"/>
    </row>
    <row r="2" spans="1:42" ht="30" customHeight="1" x14ac:dyDescent="0.25">
      <c r="A2" s="70"/>
      <c r="B2" s="130" t="s">
        <v>47</v>
      </c>
      <c r="C2" s="132"/>
      <c r="D2" s="71"/>
      <c r="E2" s="130" t="s">
        <v>48</v>
      </c>
      <c r="F2" s="131"/>
      <c r="G2" s="131"/>
      <c r="H2" s="132"/>
      <c r="I2" s="72"/>
      <c r="J2" s="73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  <c r="AN2" s="69"/>
      <c r="AO2" s="69"/>
      <c r="AP2" s="69"/>
    </row>
    <row r="3" spans="1:42" s="69" customFormat="1" ht="10.9" customHeight="1" x14ac:dyDescent="0.25">
      <c r="A3" s="70"/>
      <c r="B3" s="74"/>
      <c r="C3" s="74"/>
      <c r="D3" s="71"/>
      <c r="E3" s="75"/>
      <c r="F3" s="75"/>
      <c r="G3" s="75"/>
      <c r="H3" s="75"/>
      <c r="I3" s="72"/>
      <c r="J3" s="73"/>
    </row>
    <row r="4" spans="1:42" ht="11.45" customHeight="1" x14ac:dyDescent="0.25">
      <c r="A4" s="70"/>
      <c r="B4" s="69"/>
      <c r="C4" s="69"/>
      <c r="D4" s="71"/>
      <c r="E4" s="76" t="s">
        <v>49</v>
      </c>
      <c r="F4" s="76" t="s">
        <v>17</v>
      </c>
      <c r="G4" s="76" t="s">
        <v>50</v>
      </c>
      <c r="H4" s="76" t="s">
        <v>51</v>
      </c>
      <c r="I4" s="77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  <c r="AH4" s="69"/>
      <c r="AI4" s="69"/>
      <c r="AJ4" s="69"/>
      <c r="AK4" s="69"/>
      <c r="AL4" s="69"/>
      <c r="AM4" s="69"/>
      <c r="AN4" s="69"/>
      <c r="AO4" s="69"/>
      <c r="AP4" s="69"/>
    </row>
    <row r="5" spans="1:42" ht="25.9" customHeight="1" x14ac:dyDescent="0.25">
      <c r="A5" s="70"/>
      <c r="B5" s="78" t="s">
        <v>52</v>
      </c>
      <c r="C5" s="79" t="s">
        <v>53</v>
      </c>
      <c r="D5" s="80" t="str">
        <f>VLOOKUP(C5,'Технический Slim-Mech'!Y3:Z4,2,0)</f>
        <v>A</v>
      </c>
      <c r="E5" s="81" t="s">
        <v>54</v>
      </c>
      <c r="F5" s="82">
        <f ca="1">IF(OR(C9&lt;250,C9&gt;600,C11&gt;1200,'Технический Slim-Mech'!V7="Ошибка"),"Ошибка",VLOOKUP('Технический Slim-Mech'!V7,'Технический Slim-Mech'!T11:V16,2,0))</f>
        <v>12427820008001</v>
      </c>
      <c r="G5" s="83" t="str">
        <f ca="1">IF(OR(C9&lt;250,C9&gt;600,C11&gt;1200,'Технический Slim-Mech'!V7="Ошибка"),"Ошибка",VLOOKUP('Технический Slim-Mech'!V7,'Технический Slim-Mech'!T11:V16,3,0))</f>
        <v>Slim-Mech C1</v>
      </c>
      <c r="H5" s="84">
        <f ca="1">IF('Технический Slim-Mech'!V8=0,1,2)</f>
        <v>1</v>
      </c>
      <c r="I5" s="85" t="str">
        <f ca="1">IF(H5=2,"Для данного фасада требуется два силовых блока","")</f>
        <v/>
      </c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69"/>
      <c r="AN5" s="69"/>
      <c r="AO5" s="69"/>
      <c r="AP5" s="69"/>
    </row>
    <row r="6" spans="1:42" ht="7.9" customHeight="1" x14ac:dyDescent="0.25">
      <c r="A6" s="70"/>
      <c r="B6" s="86"/>
      <c r="C6" s="87"/>
      <c r="D6" s="80"/>
      <c r="E6" s="88"/>
      <c r="F6" s="89"/>
      <c r="G6" s="88"/>
      <c r="H6" s="90"/>
      <c r="I6" s="77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</row>
    <row r="7" spans="1:42" ht="32.450000000000003" customHeight="1" x14ac:dyDescent="0.25">
      <c r="A7" s="70"/>
      <c r="B7" s="78" t="s">
        <v>55</v>
      </c>
      <c r="C7" s="79" t="s">
        <v>56</v>
      </c>
      <c r="D7" s="80" t="str">
        <f>VLOOKUP(C7,'Технический Slim-Mech'!AA3:AB5,2,0)</f>
        <v>A</v>
      </c>
      <c r="E7" s="81" t="s">
        <v>57</v>
      </c>
      <c r="F7" s="91" t="str">
        <f ca="1">IF(F5="Ошибка","Ошибка",VLOOKUP(D5&amp;D7,'Технический Slim-Mech'!X21:Z29,2,0))</f>
        <v>10100412Y</v>
      </c>
      <c r="G7" s="92" t="str">
        <f ca="1">IF(F5="Ошибка","Ошибка",VLOOKUP(D5&amp;D7,'Технический Slim-Mech'!X21:Z29,3,0))</f>
        <v>Петля MASTER со встроенным доводчиком, изгиб 0 мм, 48AX, саморез</v>
      </c>
      <c r="H7" s="84">
        <v>1</v>
      </c>
      <c r="I7" s="77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69"/>
    </row>
    <row r="8" spans="1:42" ht="7.9" customHeight="1" x14ac:dyDescent="0.25">
      <c r="A8" s="70"/>
      <c r="B8" s="86"/>
      <c r="C8" s="87"/>
      <c r="D8" s="71"/>
      <c r="E8" s="88"/>
      <c r="F8" s="89"/>
      <c r="G8" s="88"/>
      <c r="H8" s="90"/>
      <c r="I8" s="77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  <c r="AE8" s="69"/>
      <c r="AF8" s="69"/>
      <c r="AG8" s="69"/>
      <c r="AH8" s="69"/>
      <c r="AI8" s="69"/>
      <c r="AJ8" s="69"/>
      <c r="AK8" s="69"/>
      <c r="AL8" s="69"/>
      <c r="AM8" s="69"/>
      <c r="AN8" s="69"/>
      <c r="AO8" s="69"/>
      <c r="AP8" s="69"/>
    </row>
    <row r="9" spans="1:42" ht="33.6" customHeight="1" x14ac:dyDescent="0.25">
      <c r="A9" s="70"/>
      <c r="B9" s="78" t="s">
        <v>58</v>
      </c>
      <c r="C9" s="79">
        <v>350</v>
      </c>
      <c r="D9" s="93" t="str">
        <f>IF(C9&lt;250,"Слишком низкий фасад", IF(C9&gt;600, "Слишком высокий фасад", ""))</f>
        <v/>
      </c>
      <c r="E9" s="81" t="s">
        <v>59</v>
      </c>
      <c r="F9" s="91" t="str">
        <f ca="1">IF(AND(D5="A",OR('Технический Slim-Mech'!V7="A",'Технический Slim-Mech'!V7="B")),VLOOKUP(D7,'Технический Slim-Mech'!X24:Z26,2,0),IF(AND(D5="A",OR('Технический Slim-Mech'!V7="C",'Технический Slim-Mech'!V7="D",'Технический Slim-Mech'!V7="D1",'Технический Slim-Mech'!V7="C1")),F7,IF(D5="B",VLOOKUP(D7,'Технический Slim-Mech'!X24:Z26,2,0),"Ошибка")))</f>
        <v>10100412Y</v>
      </c>
      <c r="G9" s="92" t="str">
        <f ca="1">IFERROR(IF(AND(D5="A",OR('Технический Slim-Mech'!V7="A",'Технический Slim-Mech'!V7="B")),VLOOKUP(D7,'Технический Slim-Mech'!X24:Z26,3,0),IF(AND(D5="A",OR('Технический Slim-Mech'!V7="C",'Технический Slim-Mech'!V7="D",'Технический Slim-Mech'!V7="C1",'Технический Slim-Mech'!V7="D1")),G7,IF(D5="B",VLOOKUP(D7,'Технический Slim-Mech'!X24:Z26,3,0),"Ошибка"))),"Ошибка")</f>
        <v>Петля MASTER со встроенным доводчиком, изгиб 0 мм, 48AX, саморез</v>
      </c>
      <c r="H9" s="84">
        <v>1</v>
      </c>
      <c r="I9" s="77"/>
      <c r="J9" s="69"/>
      <c r="K9" s="69"/>
      <c r="L9" s="69"/>
      <c r="M9" s="69"/>
      <c r="N9" s="94">
        <f>IFERROR(VLOOKUP(C9,'Технический Slim-Mech'!Q:R,2,0),"")</f>
        <v>10</v>
      </c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</row>
    <row r="10" spans="1:42" ht="7.9" customHeight="1" x14ac:dyDescent="0.25">
      <c r="A10" s="70"/>
      <c r="B10" s="86"/>
      <c r="C10" s="87"/>
      <c r="D10" s="71"/>
      <c r="E10" s="95"/>
      <c r="F10" s="89"/>
      <c r="G10" s="95"/>
      <c r="H10" s="90"/>
      <c r="I10" s="77"/>
      <c r="J10" s="69"/>
      <c r="K10" s="69"/>
      <c r="L10" s="69"/>
      <c r="M10" s="69"/>
      <c r="N10" s="94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</row>
    <row r="11" spans="1:42" ht="34.9" customHeight="1" x14ac:dyDescent="0.25">
      <c r="A11" s="70"/>
      <c r="B11" s="78" t="s">
        <v>60</v>
      </c>
      <c r="C11" s="79">
        <v>600</v>
      </c>
      <c r="D11" s="93" t="str">
        <f>IF(C11&gt;1200,"Слишком широкий фасад","")</f>
        <v/>
      </c>
      <c r="E11" s="81" t="s">
        <v>61</v>
      </c>
      <c r="F11" s="91" t="str">
        <f ca="1">IF(F9="Ошибка","Ошибка",'Технический Slim-Mech'!Y30)</f>
        <v>10263871Y</v>
      </c>
      <c r="G11" s="92" t="str">
        <f ca="1">IFERROR(VLOOKUP(F11,'Технический Slim-Mech'!Y21:Z30,2,0),"Ошибка")</f>
        <v>Ответная планка для IMPRO/INVO/MASTER с регулировкой 3D, дистанция 7 мм</v>
      </c>
      <c r="H11" s="84">
        <v>2</v>
      </c>
      <c r="I11" s="77"/>
      <c r="J11" s="69"/>
      <c r="K11" s="69"/>
      <c r="L11" s="69"/>
      <c r="M11" s="69"/>
      <c r="N11" s="94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  <c r="AA11" s="69"/>
      <c r="AB11" s="69"/>
      <c r="AC11" s="69"/>
      <c r="AD11" s="69"/>
      <c r="AE11" s="69"/>
      <c r="AF11" s="69"/>
      <c r="AG11" s="69"/>
      <c r="AH11" s="69"/>
      <c r="AI11" s="69"/>
      <c r="AJ11" s="69"/>
      <c r="AK11" s="69"/>
      <c r="AL11" s="69"/>
      <c r="AM11" s="69"/>
      <c r="AN11" s="69"/>
      <c r="AO11" s="69"/>
      <c r="AP11" s="69"/>
    </row>
    <row r="12" spans="1:42" ht="7.9" customHeight="1" x14ac:dyDescent="0.25">
      <c r="A12" s="70"/>
      <c r="B12" s="86"/>
      <c r="C12" s="87"/>
      <c r="D12" s="71"/>
      <c r="E12" s="69"/>
      <c r="F12" s="69"/>
      <c r="G12" s="69"/>
      <c r="H12" s="69"/>
      <c r="I12" s="77"/>
      <c r="J12" s="69"/>
      <c r="K12" s="69"/>
      <c r="L12" s="69"/>
      <c r="M12" s="69"/>
      <c r="N12" s="94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69"/>
      <c r="AI12" s="69"/>
      <c r="AJ12" s="69"/>
      <c r="AK12" s="69"/>
      <c r="AL12" s="69"/>
      <c r="AM12" s="69"/>
      <c r="AN12" s="69"/>
      <c r="AO12" s="69"/>
      <c r="AP12" s="69"/>
    </row>
    <row r="13" spans="1:42" ht="34.15" customHeight="1" x14ac:dyDescent="0.25">
      <c r="A13" s="70"/>
      <c r="B13" s="78" t="s">
        <v>1</v>
      </c>
      <c r="C13" s="96" t="s">
        <v>2</v>
      </c>
      <c r="D13" s="71"/>
      <c r="E13" s="69"/>
      <c r="F13" s="69"/>
      <c r="G13" s="69"/>
      <c r="H13" s="69"/>
      <c r="I13" s="77"/>
      <c r="J13" s="69"/>
      <c r="K13" s="69"/>
      <c r="L13" s="69"/>
      <c r="M13" s="69"/>
      <c r="N13" s="94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  <c r="AI13" s="69"/>
      <c r="AJ13" s="69"/>
      <c r="AK13" s="69"/>
      <c r="AL13" s="69"/>
      <c r="AM13" s="69"/>
      <c r="AN13" s="69"/>
      <c r="AO13" s="69"/>
      <c r="AP13" s="69"/>
    </row>
    <row r="14" spans="1:42" ht="7.9" customHeight="1" x14ac:dyDescent="0.25">
      <c r="A14" s="70"/>
      <c r="B14" s="86"/>
      <c r="C14" s="87"/>
      <c r="D14" s="71"/>
      <c r="E14" s="69"/>
      <c r="F14" s="69"/>
      <c r="G14" s="69"/>
      <c r="H14" s="69"/>
      <c r="I14" s="77"/>
      <c r="J14" s="69"/>
      <c r="K14" s="69"/>
      <c r="L14" s="69"/>
      <c r="M14" s="69"/>
      <c r="N14" s="94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  <c r="AH14" s="69"/>
      <c r="AI14" s="69"/>
      <c r="AJ14" s="69"/>
      <c r="AK14" s="69"/>
      <c r="AL14" s="69"/>
      <c r="AM14" s="69"/>
      <c r="AN14" s="69"/>
      <c r="AO14" s="69"/>
      <c r="AP14" s="69"/>
    </row>
    <row r="15" spans="1:42" ht="33.6" customHeight="1" x14ac:dyDescent="0.25">
      <c r="A15" s="70"/>
      <c r="B15" s="78" t="s">
        <v>41</v>
      </c>
      <c r="C15" s="79">
        <v>19</v>
      </c>
      <c r="D15" s="71"/>
      <c r="E15" s="69"/>
      <c r="F15" s="69"/>
      <c r="G15" s="97"/>
      <c r="H15" s="97"/>
      <c r="I15" s="98"/>
      <c r="J15" s="97"/>
      <c r="K15" s="69"/>
      <c r="L15" s="69"/>
      <c r="M15" s="69"/>
      <c r="N15" s="94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69"/>
      <c r="AF15" s="69"/>
      <c r="AG15" s="69"/>
      <c r="AH15" s="69"/>
      <c r="AI15" s="69"/>
      <c r="AJ15" s="69"/>
      <c r="AK15" s="69"/>
      <c r="AL15" s="69"/>
      <c r="AM15" s="69"/>
      <c r="AN15" s="69"/>
      <c r="AO15" s="69"/>
      <c r="AP15" s="69"/>
    </row>
    <row r="16" spans="1:42" ht="7.9" customHeight="1" x14ac:dyDescent="0.25">
      <c r="A16" s="70"/>
      <c r="B16" s="86"/>
      <c r="C16" s="87"/>
      <c r="D16" s="71"/>
      <c r="E16" s="69"/>
      <c r="F16" s="69"/>
      <c r="G16" s="97"/>
      <c r="H16" s="97"/>
      <c r="I16" s="98"/>
      <c r="J16" s="97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  <c r="AH16" s="69"/>
      <c r="AI16" s="69"/>
      <c r="AJ16" s="69"/>
      <c r="AK16" s="69"/>
      <c r="AL16" s="69"/>
      <c r="AM16" s="69"/>
      <c r="AN16" s="69"/>
      <c r="AO16" s="69"/>
      <c r="AP16" s="69"/>
    </row>
    <row r="17" spans="1:42" ht="32.450000000000003" customHeight="1" x14ac:dyDescent="0.25">
      <c r="A17" s="70"/>
      <c r="B17" s="78" t="s">
        <v>62</v>
      </c>
      <c r="C17" s="99">
        <f>C9/1000 * C11/1000 * C15/1000 * VLOOKUP(C13,'Технический Slim-Mech'!Y9:Z12,2,0) + 0.1</f>
        <v>3.2919999999999998</v>
      </c>
      <c r="D17" s="71"/>
      <c r="E17" s="134" t="str">
        <f ca="1">IFERROR(IF(OR(D9="Слишком низкий фасад",D9 = "Слишком высокий фасад", D11 = "Слишком широкий фасад"),"",IF('Технический Slim-Mech'!V7="Ошибка","Недопустимая масса фасада для этой высоты","")),"")</f>
        <v/>
      </c>
      <c r="F17" s="134"/>
      <c r="G17" s="97"/>
      <c r="H17" s="97"/>
      <c r="I17" s="98"/>
      <c r="J17" s="97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69"/>
      <c r="AH17" s="69"/>
      <c r="AI17" s="69"/>
      <c r="AJ17" s="69"/>
      <c r="AK17" s="69"/>
      <c r="AL17" s="69"/>
      <c r="AM17" s="69"/>
      <c r="AN17" s="69"/>
      <c r="AO17" s="69"/>
      <c r="AP17" s="69"/>
    </row>
    <row r="18" spans="1:42" ht="7.9" customHeight="1" x14ac:dyDescent="0.25">
      <c r="A18" s="70"/>
      <c r="B18" s="100"/>
      <c r="C18" s="69"/>
      <c r="D18" s="71"/>
      <c r="G18" s="97"/>
      <c r="I18" s="98"/>
      <c r="J18" s="97"/>
      <c r="K18" s="69"/>
      <c r="L18" s="69"/>
      <c r="M18" s="69"/>
      <c r="N18" s="94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  <c r="AH18" s="69"/>
      <c r="AI18" s="69"/>
      <c r="AJ18" s="69"/>
      <c r="AK18" s="69"/>
      <c r="AL18" s="69"/>
      <c r="AM18" s="69"/>
      <c r="AN18" s="69"/>
      <c r="AO18" s="69"/>
      <c r="AP18" s="69"/>
    </row>
    <row r="19" spans="1:42" ht="28.15" customHeight="1" x14ac:dyDescent="0.25">
      <c r="A19" s="70"/>
      <c r="B19" s="78" t="s">
        <v>15</v>
      </c>
      <c r="C19" s="99" t="str">
        <f ca="1">IF('Технический Slim-Mech'!V7="D1","D",IF('Технический Slim-Mech'!V7="C1","C",'Технический Slim-Mech'!V7))</f>
        <v>C</v>
      </c>
      <c r="D19" s="71"/>
      <c r="E19" s="133" t="str">
        <f ca="1">IF(E17= "Недопустимая масса фасада для этой высоты","Для данной высоты масса может быть в диапозоне от "&amp;H19&amp;" до "&amp;I19&amp;" кг ","")</f>
        <v/>
      </c>
      <c r="F19" s="133"/>
      <c r="G19" s="133"/>
      <c r="H19" s="94">
        <f t="array" aca="1" ref="H19" ca="1">INDIRECT("'Технический Slim-Mech'!"&amp;"E"&amp;'Технический Slim-Mech'!V9)</f>
        <v>0.74</v>
      </c>
      <c r="I19" s="101">
        <f t="array" aca="1" ref="I19" ca="1">INDIRECT("'Технический Slim-Mech'!"&amp;"P"&amp;'Технический Slim-Mech'!V9)</f>
        <v>10.28</v>
      </c>
      <c r="J19" s="97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69"/>
      <c r="AO19" s="69"/>
      <c r="AP19" s="69"/>
    </row>
    <row r="20" spans="1:42" x14ac:dyDescent="0.25">
      <c r="A20" s="70"/>
      <c r="B20" s="69"/>
      <c r="C20" s="69"/>
      <c r="D20" s="80"/>
      <c r="E20" s="69"/>
      <c r="F20" s="69"/>
      <c r="G20" s="69"/>
      <c r="H20" s="69"/>
      <c r="I20" s="77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  <c r="AG20" s="69"/>
      <c r="AH20" s="69"/>
      <c r="AI20" s="69"/>
      <c r="AJ20" s="69"/>
      <c r="AK20" s="69"/>
      <c r="AL20" s="69"/>
      <c r="AM20" s="69"/>
      <c r="AN20" s="69"/>
      <c r="AO20" s="69"/>
      <c r="AP20" s="69"/>
    </row>
    <row r="21" spans="1:42" x14ac:dyDescent="0.25">
      <c r="A21" s="70"/>
      <c r="B21" s="69"/>
      <c r="C21" s="69"/>
      <c r="D21" s="80"/>
      <c r="E21" s="69"/>
      <c r="F21" s="69"/>
      <c r="G21" s="102"/>
      <c r="H21" s="69"/>
      <c r="I21" s="77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  <c r="AH21" s="69"/>
      <c r="AI21" s="69"/>
      <c r="AJ21" s="69"/>
      <c r="AK21" s="69"/>
      <c r="AL21" s="69"/>
      <c r="AM21" s="69"/>
      <c r="AN21" s="69"/>
      <c r="AO21" s="69"/>
      <c r="AP21" s="69"/>
    </row>
    <row r="22" spans="1:42" ht="68.45" customHeight="1" x14ac:dyDescent="0.25">
      <c r="A22" s="70"/>
      <c r="B22" s="69"/>
      <c r="C22" s="69"/>
      <c r="D22" s="80"/>
      <c r="E22" s="69"/>
      <c r="F22" s="69"/>
      <c r="G22" s="69"/>
      <c r="H22" s="69"/>
      <c r="I22" s="77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</row>
    <row r="23" spans="1:42" x14ac:dyDescent="0.25">
      <c r="A23" s="70"/>
      <c r="B23" s="69"/>
      <c r="C23" s="69"/>
      <c r="D23" s="80"/>
      <c r="E23" s="69"/>
      <c r="F23" s="69"/>
      <c r="G23" s="69"/>
      <c r="H23" s="69"/>
      <c r="I23" s="77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  <c r="AH23" s="69"/>
      <c r="AI23" s="69"/>
      <c r="AJ23" s="69"/>
      <c r="AK23" s="69"/>
      <c r="AL23" s="69"/>
      <c r="AM23" s="69"/>
      <c r="AN23" s="69"/>
      <c r="AO23" s="69"/>
      <c r="AP23" s="69"/>
    </row>
    <row r="24" spans="1:42" x14ac:dyDescent="0.25">
      <c r="A24" s="70"/>
      <c r="B24" s="69"/>
      <c r="C24" s="69"/>
      <c r="D24" s="80"/>
      <c r="E24" s="69"/>
      <c r="F24" s="69"/>
      <c r="G24" s="69"/>
      <c r="H24" s="69"/>
      <c r="I24" s="77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69"/>
      <c r="AJ24" s="69"/>
      <c r="AK24" s="69"/>
      <c r="AL24" s="69"/>
      <c r="AM24" s="69"/>
      <c r="AN24" s="69"/>
      <c r="AO24" s="69"/>
      <c r="AP24" s="69"/>
    </row>
    <row r="25" spans="1:42" x14ac:dyDescent="0.25">
      <c r="A25" s="70"/>
      <c r="B25" s="69"/>
      <c r="C25" s="69"/>
      <c r="D25" s="80"/>
      <c r="E25" s="69"/>
      <c r="F25" s="69"/>
      <c r="G25" s="69"/>
      <c r="H25" s="69"/>
      <c r="I25" s="77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69"/>
      <c r="AJ25" s="69"/>
      <c r="AK25" s="69"/>
      <c r="AL25" s="69"/>
      <c r="AM25" s="69"/>
      <c r="AN25" s="69"/>
      <c r="AO25" s="69"/>
      <c r="AP25" s="69"/>
    </row>
    <row r="26" spans="1:42" x14ac:dyDescent="0.25">
      <c r="A26" s="70"/>
      <c r="B26" s="69"/>
      <c r="C26" s="69"/>
      <c r="D26" s="80"/>
      <c r="E26" s="69"/>
      <c r="F26" s="69"/>
      <c r="G26" s="69"/>
      <c r="H26" s="69"/>
      <c r="I26" s="77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69"/>
      <c r="AL26" s="69"/>
      <c r="AM26" s="69"/>
      <c r="AN26" s="69"/>
      <c r="AO26" s="69"/>
      <c r="AP26" s="69"/>
    </row>
    <row r="27" spans="1:42" x14ac:dyDescent="0.25">
      <c r="A27" s="70"/>
      <c r="B27" s="69"/>
      <c r="C27" s="69"/>
      <c r="D27" s="80"/>
      <c r="E27" s="69"/>
      <c r="F27" s="69"/>
      <c r="G27" s="69"/>
      <c r="H27" s="69"/>
      <c r="I27" s="77"/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  <c r="AL27" s="69"/>
      <c r="AM27" s="69"/>
      <c r="AN27" s="69"/>
      <c r="AO27" s="69"/>
      <c r="AP27" s="69"/>
    </row>
    <row r="28" spans="1:42" x14ac:dyDescent="0.25">
      <c r="A28" s="70"/>
      <c r="B28" s="69"/>
      <c r="C28" s="69"/>
      <c r="D28" s="80"/>
      <c r="E28" s="69"/>
      <c r="F28" s="69"/>
      <c r="G28" s="69"/>
      <c r="H28" s="69"/>
      <c r="I28" s="77"/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69"/>
      <c r="AG28" s="69"/>
      <c r="AH28" s="69"/>
      <c r="AI28" s="69"/>
      <c r="AJ28" s="69"/>
      <c r="AK28" s="69"/>
      <c r="AL28" s="69"/>
      <c r="AM28" s="69"/>
      <c r="AN28" s="69"/>
      <c r="AO28" s="69"/>
      <c r="AP28" s="69"/>
    </row>
    <row r="29" spans="1:42" x14ac:dyDescent="0.25">
      <c r="A29" s="70"/>
      <c r="B29" s="69"/>
      <c r="C29" s="69"/>
      <c r="D29" s="80"/>
      <c r="E29" s="69"/>
      <c r="F29" s="69"/>
      <c r="G29" s="69"/>
      <c r="H29" s="69"/>
      <c r="I29" s="77"/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69"/>
      <c r="AK29" s="69"/>
      <c r="AL29" s="69"/>
      <c r="AM29" s="69"/>
      <c r="AN29" s="69"/>
      <c r="AO29" s="69"/>
      <c r="AP29" s="69"/>
    </row>
    <row r="30" spans="1:42" x14ac:dyDescent="0.25">
      <c r="A30" s="70"/>
      <c r="B30" s="69"/>
      <c r="C30" s="69"/>
      <c r="D30" s="80"/>
      <c r="E30" s="69"/>
      <c r="F30" s="69"/>
      <c r="G30" s="69"/>
      <c r="H30" s="69"/>
      <c r="I30" s="77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69"/>
      <c r="AO30" s="69"/>
      <c r="AP30" s="69"/>
    </row>
    <row r="31" spans="1:42" x14ac:dyDescent="0.25">
      <c r="A31" s="70"/>
      <c r="B31" s="69"/>
      <c r="C31" s="69"/>
      <c r="D31" s="80"/>
      <c r="E31" s="69"/>
      <c r="F31" s="69"/>
      <c r="G31" s="69"/>
      <c r="H31" s="69"/>
      <c r="I31" s="77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</row>
    <row r="32" spans="1:42" x14ac:dyDescent="0.25">
      <c r="A32" s="70"/>
      <c r="B32" s="69"/>
      <c r="C32" s="69"/>
      <c r="D32" s="80"/>
      <c r="E32" s="69"/>
      <c r="F32" s="69"/>
      <c r="G32" s="69"/>
      <c r="H32" s="69"/>
      <c r="I32" s="77"/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69"/>
      <c r="AO32" s="69"/>
      <c r="AP32" s="69"/>
    </row>
    <row r="33" spans="1:42" x14ac:dyDescent="0.25">
      <c r="A33" s="70"/>
      <c r="B33" s="69"/>
      <c r="C33" s="69"/>
      <c r="D33" s="80"/>
      <c r="E33" s="69"/>
      <c r="F33" s="69"/>
      <c r="G33" s="69"/>
      <c r="H33" s="69"/>
      <c r="I33" s="77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69"/>
      <c r="AJ33" s="69"/>
      <c r="AK33" s="69"/>
      <c r="AL33" s="69"/>
      <c r="AM33" s="69"/>
      <c r="AN33" s="69"/>
      <c r="AO33" s="69"/>
      <c r="AP33" s="69"/>
    </row>
    <row r="34" spans="1:42" x14ac:dyDescent="0.25">
      <c r="A34" s="70"/>
      <c r="B34" s="69"/>
      <c r="C34" s="69"/>
      <c r="D34" s="80"/>
      <c r="E34" s="69"/>
      <c r="F34" s="69"/>
      <c r="G34" s="69"/>
      <c r="H34" s="69"/>
      <c r="I34" s="77"/>
      <c r="J34" s="69"/>
      <c r="K34" s="69"/>
      <c r="L34" s="69"/>
      <c r="M34" s="69"/>
      <c r="N34" s="69"/>
      <c r="O34" s="69"/>
      <c r="P34" s="69"/>
      <c r="Q34" s="69"/>
      <c r="R34" s="69"/>
      <c r="S34" s="69"/>
      <c r="T34" s="69"/>
      <c r="U34" s="69"/>
      <c r="V34" s="69"/>
      <c r="W34" s="69"/>
      <c r="X34" s="69"/>
      <c r="Y34" s="69"/>
      <c r="Z34" s="69"/>
      <c r="AA34" s="69"/>
      <c r="AB34" s="69"/>
      <c r="AC34" s="69"/>
      <c r="AD34" s="69"/>
      <c r="AE34" s="69"/>
      <c r="AF34" s="69"/>
      <c r="AG34" s="69"/>
      <c r="AH34" s="69"/>
      <c r="AI34" s="69"/>
      <c r="AJ34" s="69"/>
      <c r="AK34" s="69"/>
      <c r="AL34" s="69"/>
      <c r="AM34" s="69"/>
      <c r="AN34" s="69"/>
      <c r="AO34" s="69"/>
      <c r="AP34" s="69"/>
    </row>
    <row r="35" spans="1:42" x14ac:dyDescent="0.25">
      <c r="A35" s="70"/>
      <c r="B35" s="69"/>
      <c r="C35" s="69"/>
      <c r="D35" s="80"/>
      <c r="E35" s="69"/>
      <c r="F35" s="69"/>
      <c r="G35" s="69"/>
      <c r="H35" s="69"/>
      <c r="I35" s="77"/>
      <c r="J35" s="69"/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  <c r="X35" s="69"/>
      <c r="Y35" s="69"/>
      <c r="Z35" s="69"/>
      <c r="AA35" s="69"/>
      <c r="AB35" s="69"/>
      <c r="AC35" s="69"/>
      <c r="AD35" s="69"/>
      <c r="AE35" s="69"/>
      <c r="AF35" s="69"/>
      <c r="AG35" s="69"/>
      <c r="AH35" s="69"/>
      <c r="AI35" s="69"/>
      <c r="AJ35" s="69"/>
      <c r="AK35" s="69"/>
      <c r="AL35" s="69"/>
      <c r="AM35" s="69"/>
      <c r="AN35" s="69"/>
      <c r="AO35" s="69"/>
      <c r="AP35" s="69"/>
    </row>
    <row r="36" spans="1:42" x14ac:dyDescent="0.25">
      <c r="A36" s="70"/>
      <c r="B36" s="69"/>
      <c r="C36" s="69"/>
      <c r="D36" s="80"/>
      <c r="E36" s="69"/>
      <c r="F36" s="69"/>
      <c r="G36" s="69"/>
      <c r="H36" s="69"/>
      <c r="I36" s="77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  <c r="AN36" s="69"/>
      <c r="AO36" s="69"/>
      <c r="AP36" s="69"/>
    </row>
    <row r="37" spans="1:42" x14ac:dyDescent="0.25">
      <c r="A37" s="70"/>
      <c r="B37" s="69"/>
      <c r="C37" s="69"/>
      <c r="D37" s="80"/>
      <c r="E37" s="69"/>
      <c r="F37" s="69"/>
      <c r="G37" s="69"/>
      <c r="H37" s="69"/>
      <c r="I37" s="77"/>
      <c r="J37" s="69"/>
      <c r="K37" s="69"/>
      <c r="L37" s="69"/>
      <c r="M37" s="69"/>
      <c r="N37" s="69"/>
      <c r="O37" s="69"/>
      <c r="P37" s="69"/>
      <c r="Q37" s="69"/>
      <c r="R37" s="69"/>
      <c r="S37" s="69"/>
      <c r="T37" s="69"/>
      <c r="U37" s="69"/>
      <c r="V37" s="69"/>
      <c r="W37" s="69"/>
      <c r="X37" s="69"/>
      <c r="Y37" s="69"/>
      <c r="Z37" s="69"/>
      <c r="AA37" s="69"/>
      <c r="AB37" s="69"/>
      <c r="AC37" s="69"/>
      <c r="AD37" s="69"/>
      <c r="AE37" s="69"/>
      <c r="AF37" s="69"/>
      <c r="AG37" s="69"/>
      <c r="AH37" s="69"/>
      <c r="AI37" s="69"/>
      <c r="AJ37" s="69"/>
      <c r="AK37" s="69"/>
      <c r="AL37" s="69"/>
      <c r="AM37" s="69"/>
      <c r="AN37" s="69"/>
      <c r="AO37" s="69"/>
      <c r="AP37" s="69"/>
    </row>
    <row r="38" spans="1:42" x14ac:dyDescent="0.25">
      <c r="A38" s="70"/>
      <c r="B38" s="69"/>
      <c r="C38" s="69"/>
      <c r="D38" s="80"/>
      <c r="E38" s="69"/>
      <c r="F38" s="69"/>
      <c r="G38" s="69"/>
      <c r="H38" s="69"/>
      <c r="I38" s="77"/>
      <c r="J38" s="69"/>
      <c r="K38" s="69"/>
      <c r="L38" s="69"/>
      <c r="M38" s="69"/>
      <c r="N38" s="69"/>
      <c r="O38" s="69"/>
      <c r="P38" s="69"/>
      <c r="Q38" s="69"/>
      <c r="R38" s="69"/>
      <c r="S38" s="69"/>
      <c r="T38" s="69"/>
      <c r="U38" s="69"/>
      <c r="V38" s="69"/>
      <c r="W38" s="69"/>
      <c r="X38" s="69"/>
      <c r="Y38" s="69"/>
      <c r="Z38" s="69"/>
      <c r="AA38" s="69"/>
      <c r="AB38" s="69"/>
      <c r="AC38" s="69"/>
      <c r="AD38" s="69"/>
      <c r="AE38" s="69"/>
      <c r="AF38" s="69"/>
      <c r="AG38" s="69"/>
      <c r="AH38" s="69"/>
      <c r="AI38" s="69"/>
      <c r="AJ38" s="69"/>
      <c r="AK38" s="69"/>
      <c r="AL38" s="69"/>
      <c r="AM38" s="69"/>
      <c r="AN38" s="69"/>
      <c r="AO38" s="69"/>
      <c r="AP38" s="69"/>
    </row>
    <row r="39" spans="1:42" x14ac:dyDescent="0.25">
      <c r="A39" s="70"/>
      <c r="B39" s="69"/>
      <c r="C39" s="69"/>
      <c r="D39" s="80"/>
      <c r="E39" s="69"/>
      <c r="F39" s="69"/>
      <c r="G39" s="69"/>
      <c r="H39" s="69"/>
      <c r="I39" s="77"/>
      <c r="J39" s="69"/>
      <c r="K39" s="69"/>
      <c r="L39" s="69"/>
      <c r="M39" s="69"/>
      <c r="N39" s="69"/>
      <c r="O39" s="69"/>
      <c r="P39" s="69"/>
      <c r="Q39" s="69"/>
      <c r="R39" s="69"/>
      <c r="S39" s="69"/>
      <c r="T39" s="69"/>
      <c r="U39" s="69"/>
      <c r="V39" s="69"/>
      <c r="W39" s="69"/>
      <c r="X39" s="69"/>
      <c r="Y39" s="69"/>
      <c r="Z39" s="69"/>
      <c r="AA39" s="69"/>
      <c r="AB39" s="69"/>
      <c r="AC39" s="69"/>
      <c r="AD39" s="69"/>
      <c r="AE39" s="69"/>
      <c r="AF39" s="69"/>
      <c r="AG39" s="69"/>
      <c r="AH39" s="69"/>
      <c r="AI39" s="69"/>
      <c r="AJ39" s="69"/>
      <c r="AK39" s="69"/>
      <c r="AL39" s="69"/>
      <c r="AM39" s="69"/>
      <c r="AN39" s="69"/>
      <c r="AO39" s="69"/>
      <c r="AP39" s="69"/>
    </row>
    <row r="40" spans="1:42" x14ac:dyDescent="0.25">
      <c r="A40" s="70"/>
      <c r="B40" s="69"/>
      <c r="C40" s="69"/>
      <c r="D40" s="80"/>
      <c r="E40" s="69"/>
      <c r="F40" s="69"/>
      <c r="G40" s="69"/>
      <c r="H40" s="69"/>
      <c r="I40" s="77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69"/>
      <c r="AM40" s="69"/>
      <c r="AN40" s="69"/>
      <c r="AO40" s="69"/>
      <c r="AP40" s="69"/>
    </row>
    <row r="41" spans="1:42" x14ac:dyDescent="0.25">
      <c r="A41" s="70"/>
      <c r="B41" s="69"/>
      <c r="C41" s="69"/>
      <c r="D41" s="80"/>
      <c r="E41" s="69"/>
      <c r="F41" s="69"/>
      <c r="G41" s="69"/>
      <c r="H41" s="69"/>
      <c r="I41" s="77"/>
      <c r="J41" s="69"/>
      <c r="K41" s="69"/>
      <c r="L41" s="69"/>
      <c r="M41" s="69"/>
      <c r="N41" s="69"/>
      <c r="O41" s="69"/>
      <c r="P41" s="69"/>
      <c r="Q41" s="69"/>
      <c r="R41" s="69"/>
      <c r="S41" s="69"/>
      <c r="T41" s="69"/>
      <c r="U41" s="69"/>
      <c r="V41" s="69"/>
      <c r="W41" s="69"/>
      <c r="X41" s="69"/>
      <c r="Y41" s="69"/>
      <c r="Z41" s="69"/>
      <c r="AA41" s="69"/>
      <c r="AB41" s="69"/>
      <c r="AC41" s="69"/>
      <c r="AD41" s="69"/>
      <c r="AE41" s="69"/>
      <c r="AF41" s="69"/>
      <c r="AG41" s="69"/>
      <c r="AH41" s="69"/>
      <c r="AI41" s="69"/>
      <c r="AJ41" s="69"/>
      <c r="AK41" s="69"/>
      <c r="AL41" s="69"/>
      <c r="AM41" s="69"/>
      <c r="AN41" s="69"/>
      <c r="AO41" s="69"/>
      <c r="AP41" s="69"/>
    </row>
    <row r="42" spans="1:42" x14ac:dyDescent="0.25">
      <c r="A42" s="70"/>
      <c r="B42" s="69"/>
      <c r="C42" s="69"/>
      <c r="D42" s="80"/>
      <c r="E42" s="69"/>
      <c r="F42" s="69"/>
      <c r="G42" s="69"/>
      <c r="H42" s="69"/>
      <c r="I42" s="77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69"/>
      <c r="AN42" s="69"/>
      <c r="AO42" s="69"/>
      <c r="AP42" s="69"/>
    </row>
    <row r="43" spans="1:42" x14ac:dyDescent="0.25">
      <c r="A43" s="70"/>
      <c r="B43" s="69"/>
      <c r="C43" s="69"/>
      <c r="D43" s="80"/>
      <c r="E43" s="69"/>
      <c r="F43" s="69"/>
      <c r="G43" s="69"/>
      <c r="H43" s="69"/>
      <c r="I43" s="77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  <c r="AH43" s="69"/>
      <c r="AI43" s="69"/>
      <c r="AJ43" s="69"/>
      <c r="AK43" s="69"/>
      <c r="AL43" s="69"/>
      <c r="AM43" s="69"/>
      <c r="AN43" s="69"/>
      <c r="AO43" s="69"/>
      <c r="AP43" s="69"/>
    </row>
    <row r="44" spans="1:42" x14ac:dyDescent="0.25">
      <c r="A44" s="70"/>
      <c r="B44" s="69"/>
      <c r="C44" s="69"/>
      <c r="D44" s="80"/>
      <c r="E44" s="69"/>
      <c r="F44" s="69"/>
      <c r="G44" s="69"/>
      <c r="H44" s="69"/>
      <c r="I44" s="77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69"/>
      <c r="AI44" s="69"/>
      <c r="AJ44" s="69"/>
      <c r="AK44" s="69"/>
      <c r="AL44" s="69"/>
      <c r="AM44" s="69"/>
      <c r="AN44" s="69"/>
      <c r="AO44" s="69"/>
      <c r="AP44" s="69"/>
    </row>
    <row r="45" spans="1:42" x14ac:dyDescent="0.25">
      <c r="A45" s="70"/>
      <c r="B45" s="69"/>
      <c r="C45" s="69"/>
      <c r="D45" s="80"/>
      <c r="E45" s="69"/>
      <c r="F45" s="69"/>
      <c r="G45" s="69"/>
      <c r="H45" s="69"/>
      <c r="I45" s="77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69"/>
      <c r="AO45" s="69"/>
      <c r="AP45" s="69"/>
    </row>
    <row r="46" spans="1:42" x14ac:dyDescent="0.25">
      <c r="A46" s="70"/>
      <c r="B46" s="69"/>
      <c r="C46" s="69"/>
      <c r="D46" s="80"/>
      <c r="E46" s="69"/>
      <c r="F46" s="69"/>
      <c r="G46" s="69"/>
      <c r="H46" s="69"/>
      <c r="I46" s="77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</row>
    <row r="47" spans="1:42" x14ac:dyDescent="0.25">
      <c r="A47" s="70"/>
      <c r="B47" s="69"/>
      <c r="C47" s="69"/>
      <c r="D47" s="80"/>
      <c r="E47" s="69"/>
      <c r="F47" s="69"/>
      <c r="G47" s="69"/>
      <c r="H47" s="69"/>
      <c r="I47" s="77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69"/>
      <c r="AG47" s="69"/>
      <c r="AH47" s="69"/>
      <c r="AI47" s="69"/>
      <c r="AJ47" s="69"/>
      <c r="AK47" s="69"/>
      <c r="AL47" s="69"/>
      <c r="AM47" s="69"/>
      <c r="AN47" s="69"/>
      <c r="AO47" s="69"/>
      <c r="AP47" s="69"/>
    </row>
    <row r="48" spans="1:42" x14ac:dyDescent="0.25">
      <c r="A48" s="70"/>
      <c r="B48" s="69"/>
      <c r="C48" s="69"/>
      <c r="D48" s="80"/>
      <c r="E48" s="69"/>
      <c r="F48" s="69"/>
      <c r="G48" s="69"/>
      <c r="H48" s="69"/>
      <c r="I48" s="77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  <c r="AH48" s="69"/>
      <c r="AI48" s="69"/>
      <c r="AJ48" s="69"/>
      <c r="AK48" s="69"/>
      <c r="AL48" s="69"/>
      <c r="AM48" s="69"/>
      <c r="AN48" s="69"/>
      <c r="AO48" s="69"/>
      <c r="AP48" s="69"/>
    </row>
    <row r="49" spans="1:42" x14ac:dyDescent="0.25">
      <c r="A49" s="70"/>
      <c r="B49" s="69"/>
      <c r="C49" s="69"/>
      <c r="D49" s="80"/>
      <c r="E49" s="69"/>
      <c r="F49" s="69"/>
      <c r="G49" s="69"/>
      <c r="H49" s="69"/>
      <c r="I49" s="77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  <c r="AH49" s="69"/>
      <c r="AI49" s="69"/>
      <c r="AJ49" s="69"/>
      <c r="AK49" s="69"/>
      <c r="AL49" s="69"/>
      <c r="AM49" s="69"/>
      <c r="AN49" s="69"/>
      <c r="AO49" s="69"/>
      <c r="AP49" s="69"/>
    </row>
    <row r="50" spans="1:42" x14ac:dyDescent="0.25">
      <c r="A50" s="70"/>
      <c r="B50" s="69"/>
      <c r="C50" s="69"/>
      <c r="D50" s="80"/>
      <c r="E50" s="69"/>
      <c r="F50" s="69"/>
      <c r="G50" s="69"/>
      <c r="H50" s="69"/>
      <c r="I50" s="77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69"/>
      <c r="AH50" s="69"/>
      <c r="AI50" s="69"/>
      <c r="AJ50" s="69"/>
      <c r="AK50" s="69"/>
      <c r="AL50" s="69"/>
      <c r="AM50" s="69"/>
      <c r="AN50" s="69"/>
      <c r="AO50" s="69"/>
      <c r="AP50" s="69"/>
    </row>
    <row r="51" spans="1:42" x14ac:dyDescent="0.25">
      <c r="A51" s="70"/>
      <c r="B51" s="69"/>
      <c r="C51" s="69"/>
      <c r="D51" s="80"/>
      <c r="E51" s="69"/>
      <c r="F51" s="69"/>
      <c r="G51" s="69"/>
      <c r="H51" s="69"/>
      <c r="I51" s="77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  <c r="AH51" s="69"/>
      <c r="AI51" s="69"/>
      <c r="AJ51" s="69"/>
      <c r="AK51" s="69"/>
      <c r="AL51" s="69"/>
      <c r="AM51" s="69"/>
      <c r="AN51" s="69"/>
      <c r="AO51" s="69"/>
      <c r="AP51" s="69"/>
    </row>
    <row r="52" spans="1:42" x14ac:dyDescent="0.25">
      <c r="A52" s="70"/>
      <c r="B52" s="69"/>
      <c r="C52" s="69"/>
      <c r="D52" s="80"/>
      <c r="E52" s="69"/>
      <c r="F52" s="69"/>
      <c r="G52" s="69"/>
      <c r="H52" s="69"/>
      <c r="I52" s="77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  <c r="Z52" s="69"/>
      <c r="AA52" s="69"/>
      <c r="AB52" s="69"/>
      <c r="AC52" s="69"/>
      <c r="AD52" s="69"/>
      <c r="AE52" s="69"/>
      <c r="AF52" s="69"/>
      <c r="AG52" s="69"/>
      <c r="AH52" s="69"/>
      <c r="AI52" s="69"/>
      <c r="AJ52" s="69"/>
      <c r="AK52" s="69"/>
      <c r="AL52" s="69"/>
      <c r="AM52" s="69"/>
      <c r="AN52" s="69"/>
      <c r="AO52" s="69"/>
      <c r="AP52" s="69"/>
    </row>
    <row r="53" spans="1:42" x14ac:dyDescent="0.25">
      <c r="A53" s="70"/>
      <c r="B53" s="69"/>
      <c r="C53" s="69"/>
      <c r="D53" s="80"/>
      <c r="E53" s="69"/>
      <c r="F53" s="69"/>
      <c r="G53" s="69"/>
      <c r="H53" s="69"/>
      <c r="I53" s="77"/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69"/>
      <c r="AA53" s="69"/>
      <c r="AB53" s="69"/>
      <c r="AC53" s="69"/>
      <c r="AD53" s="69"/>
      <c r="AE53" s="69"/>
      <c r="AF53" s="69"/>
      <c r="AG53" s="69"/>
      <c r="AH53" s="69"/>
      <c r="AI53" s="69"/>
      <c r="AJ53" s="69"/>
      <c r="AK53" s="69"/>
      <c r="AL53" s="69"/>
      <c r="AM53" s="69"/>
      <c r="AN53" s="69"/>
      <c r="AO53" s="69"/>
      <c r="AP53" s="69"/>
    </row>
    <row r="54" spans="1:42" x14ac:dyDescent="0.25">
      <c r="A54" s="70"/>
      <c r="B54" s="69"/>
      <c r="C54" s="69"/>
      <c r="D54" s="80"/>
      <c r="E54" s="69"/>
      <c r="F54" s="69"/>
      <c r="G54" s="69"/>
      <c r="H54" s="69"/>
      <c r="I54" s="77"/>
      <c r="J54" s="69"/>
      <c r="K54" s="69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9"/>
      <c r="Y54" s="69"/>
      <c r="Z54" s="69"/>
      <c r="AA54" s="69"/>
      <c r="AB54" s="69"/>
      <c r="AC54" s="69"/>
      <c r="AD54" s="69"/>
      <c r="AE54" s="69"/>
      <c r="AF54" s="69"/>
      <c r="AG54" s="69"/>
      <c r="AH54" s="69"/>
      <c r="AI54" s="69"/>
      <c r="AJ54" s="69"/>
      <c r="AK54" s="69"/>
      <c r="AL54" s="69"/>
      <c r="AM54" s="69"/>
      <c r="AN54" s="69"/>
      <c r="AO54" s="69"/>
      <c r="AP54" s="69"/>
    </row>
    <row r="55" spans="1:42" x14ac:dyDescent="0.25">
      <c r="A55" s="70"/>
      <c r="B55" s="69"/>
      <c r="C55" s="69"/>
      <c r="D55" s="80"/>
      <c r="E55" s="69"/>
      <c r="F55" s="69"/>
      <c r="G55" s="69"/>
      <c r="H55" s="69"/>
      <c r="I55" s="77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  <c r="AA55" s="69"/>
      <c r="AB55" s="69"/>
      <c r="AC55" s="69"/>
      <c r="AD55" s="69"/>
      <c r="AE55" s="69"/>
      <c r="AF55" s="69"/>
      <c r="AG55" s="69"/>
      <c r="AH55" s="69"/>
      <c r="AI55" s="69"/>
      <c r="AJ55" s="69"/>
      <c r="AK55" s="69"/>
      <c r="AL55" s="69"/>
      <c r="AM55" s="69"/>
      <c r="AN55" s="69"/>
      <c r="AO55" s="69"/>
      <c r="AP55" s="69"/>
    </row>
    <row r="56" spans="1:42" x14ac:dyDescent="0.25">
      <c r="A56" s="70"/>
      <c r="B56" s="69"/>
      <c r="C56" s="69"/>
      <c r="D56" s="80"/>
      <c r="E56" s="69"/>
      <c r="F56" s="69"/>
      <c r="G56" s="69"/>
      <c r="H56" s="69"/>
      <c r="I56" s="77"/>
      <c r="J56" s="69"/>
      <c r="K56" s="69"/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69"/>
      <c r="Z56" s="69"/>
      <c r="AA56" s="69"/>
      <c r="AB56" s="69"/>
      <c r="AC56" s="69"/>
      <c r="AD56" s="69"/>
      <c r="AE56" s="69"/>
      <c r="AF56" s="69"/>
      <c r="AG56" s="69"/>
      <c r="AH56" s="69"/>
      <c r="AI56" s="69"/>
      <c r="AJ56" s="69"/>
      <c r="AK56" s="69"/>
      <c r="AL56" s="69"/>
      <c r="AM56" s="69"/>
      <c r="AN56" s="69"/>
      <c r="AO56" s="69"/>
      <c r="AP56" s="69"/>
    </row>
    <row r="57" spans="1:42" x14ac:dyDescent="0.25">
      <c r="A57" s="70"/>
      <c r="B57" s="69"/>
      <c r="C57" s="69"/>
      <c r="D57" s="80"/>
      <c r="E57" s="69"/>
      <c r="F57" s="69"/>
      <c r="G57" s="69"/>
      <c r="H57" s="69"/>
      <c r="I57" s="77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69"/>
      <c r="AB57" s="69"/>
      <c r="AC57" s="69"/>
      <c r="AD57" s="69"/>
      <c r="AE57" s="69"/>
      <c r="AF57" s="69"/>
      <c r="AG57" s="69"/>
      <c r="AH57" s="69"/>
      <c r="AI57" s="69"/>
      <c r="AJ57" s="69"/>
      <c r="AK57" s="69"/>
      <c r="AL57" s="69"/>
      <c r="AM57" s="69"/>
      <c r="AN57" s="69"/>
      <c r="AO57" s="69"/>
      <c r="AP57" s="69"/>
    </row>
    <row r="58" spans="1:42" x14ac:dyDescent="0.25">
      <c r="A58" s="70"/>
      <c r="B58" s="69"/>
      <c r="C58" s="69"/>
      <c r="D58" s="80"/>
      <c r="E58" s="69"/>
      <c r="F58" s="69"/>
      <c r="G58" s="69"/>
      <c r="H58" s="69"/>
      <c r="I58" s="77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  <c r="AA58" s="69"/>
      <c r="AB58" s="69"/>
      <c r="AC58" s="69"/>
      <c r="AD58" s="69"/>
      <c r="AE58" s="69"/>
      <c r="AF58" s="69"/>
      <c r="AG58" s="69"/>
      <c r="AH58" s="69"/>
      <c r="AI58" s="69"/>
      <c r="AJ58" s="69"/>
      <c r="AK58" s="69"/>
      <c r="AL58" s="69"/>
      <c r="AM58" s="69"/>
      <c r="AN58" s="69"/>
      <c r="AO58" s="69"/>
      <c r="AP58" s="69"/>
    </row>
    <row r="59" spans="1:42" x14ac:dyDescent="0.25">
      <c r="A59" s="70"/>
      <c r="B59" s="69"/>
      <c r="C59" s="69"/>
      <c r="D59" s="80"/>
      <c r="E59" s="69"/>
      <c r="F59" s="69"/>
      <c r="G59" s="69"/>
      <c r="H59" s="69"/>
      <c r="I59" s="77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  <c r="Y59" s="69"/>
      <c r="Z59" s="69"/>
      <c r="AA59" s="69"/>
      <c r="AB59" s="69"/>
      <c r="AC59" s="69"/>
      <c r="AD59" s="69"/>
      <c r="AE59" s="69"/>
      <c r="AF59" s="69"/>
      <c r="AG59" s="69"/>
      <c r="AH59" s="69"/>
      <c r="AI59" s="69"/>
      <c r="AJ59" s="69"/>
      <c r="AK59" s="69"/>
      <c r="AL59" s="69"/>
      <c r="AM59" s="69"/>
      <c r="AN59" s="69"/>
      <c r="AO59" s="69"/>
      <c r="AP59" s="69"/>
    </row>
    <row r="60" spans="1:42" x14ac:dyDescent="0.25">
      <c r="A60" s="70"/>
      <c r="B60" s="69"/>
      <c r="C60" s="69"/>
      <c r="D60" s="80"/>
      <c r="E60" s="69"/>
      <c r="F60" s="69"/>
      <c r="G60" s="69"/>
      <c r="H60" s="69"/>
      <c r="I60" s="77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69"/>
      <c r="Z60" s="69"/>
      <c r="AA60" s="69"/>
      <c r="AB60" s="69"/>
      <c r="AC60" s="69"/>
      <c r="AD60" s="69"/>
      <c r="AE60" s="69"/>
      <c r="AF60" s="69"/>
      <c r="AG60" s="69"/>
      <c r="AH60" s="69"/>
      <c r="AI60" s="69"/>
      <c r="AJ60" s="69"/>
      <c r="AK60" s="69"/>
      <c r="AL60" s="69"/>
      <c r="AM60" s="69"/>
      <c r="AN60" s="69"/>
      <c r="AO60" s="69"/>
      <c r="AP60" s="69"/>
    </row>
    <row r="61" spans="1:42" x14ac:dyDescent="0.25">
      <c r="A61" s="70"/>
      <c r="B61" s="69"/>
      <c r="C61" s="69"/>
      <c r="D61" s="80"/>
      <c r="E61" s="69"/>
      <c r="F61" s="69"/>
      <c r="G61" s="69"/>
      <c r="H61" s="69"/>
      <c r="I61" s="77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69"/>
      <c r="Y61" s="69"/>
      <c r="Z61" s="69"/>
      <c r="AA61" s="69"/>
      <c r="AB61" s="69"/>
      <c r="AC61" s="69"/>
      <c r="AD61" s="69"/>
      <c r="AE61" s="69"/>
      <c r="AF61" s="69"/>
      <c r="AG61" s="69"/>
      <c r="AH61" s="69"/>
      <c r="AI61" s="69"/>
      <c r="AJ61" s="69"/>
      <c r="AK61" s="69"/>
      <c r="AL61" s="69"/>
      <c r="AM61" s="69"/>
      <c r="AN61" s="69"/>
      <c r="AO61" s="69"/>
      <c r="AP61" s="69"/>
    </row>
    <row r="62" spans="1:42" x14ac:dyDescent="0.25">
      <c r="A62" s="70"/>
      <c r="B62" s="69"/>
      <c r="C62" s="69"/>
      <c r="D62" s="80"/>
      <c r="E62" s="69"/>
      <c r="F62" s="69"/>
      <c r="G62" s="69"/>
      <c r="H62" s="69"/>
      <c r="I62" s="77"/>
      <c r="J62" s="69"/>
      <c r="K62" s="69"/>
      <c r="L62" s="69"/>
      <c r="M62" s="69"/>
      <c r="N62" s="69"/>
      <c r="O62" s="69"/>
      <c r="P62" s="69"/>
      <c r="Q62" s="69"/>
      <c r="R62" s="69"/>
      <c r="S62" s="69"/>
      <c r="T62" s="69"/>
      <c r="U62" s="69"/>
      <c r="V62" s="69"/>
      <c r="W62" s="69"/>
      <c r="X62" s="69"/>
      <c r="Y62" s="69"/>
      <c r="Z62" s="69"/>
      <c r="AA62" s="69"/>
      <c r="AB62" s="69"/>
      <c r="AC62" s="69"/>
      <c r="AD62" s="69"/>
      <c r="AE62" s="69"/>
      <c r="AF62" s="69"/>
      <c r="AG62" s="69"/>
      <c r="AH62" s="69"/>
      <c r="AI62" s="69"/>
      <c r="AJ62" s="69"/>
      <c r="AK62" s="69"/>
      <c r="AL62" s="69"/>
      <c r="AM62" s="69"/>
      <c r="AN62" s="69"/>
      <c r="AO62" s="69"/>
      <c r="AP62" s="69"/>
    </row>
    <row r="63" spans="1:42" x14ac:dyDescent="0.25">
      <c r="A63" s="70"/>
      <c r="B63" s="69"/>
      <c r="C63" s="69"/>
      <c r="D63" s="80"/>
      <c r="E63" s="69"/>
      <c r="F63" s="69"/>
      <c r="G63" s="69"/>
      <c r="H63" s="69"/>
      <c r="I63" s="77"/>
      <c r="J63" s="69"/>
      <c r="K63" s="69"/>
      <c r="L63" s="69"/>
      <c r="M63" s="69"/>
      <c r="N63" s="69"/>
      <c r="O63" s="69"/>
      <c r="P63" s="69"/>
      <c r="Q63" s="69"/>
      <c r="R63" s="69"/>
      <c r="S63" s="69"/>
      <c r="T63" s="69"/>
      <c r="U63" s="69"/>
      <c r="V63" s="69"/>
      <c r="W63" s="69"/>
      <c r="X63" s="69"/>
      <c r="Y63" s="69"/>
      <c r="Z63" s="69"/>
      <c r="AA63" s="69"/>
      <c r="AB63" s="69"/>
      <c r="AC63" s="69"/>
      <c r="AD63" s="69"/>
      <c r="AE63" s="69"/>
      <c r="AF63" s="69"/>
      <c r="AG63" s="69"/>
      <c r="AH63" s="69"/>
      <c r="AI63" s="69"/>
      <c r="AJ63" s="69"/>
      <c r="AK63" s="69"/>
      <c r="AL63" s="69"/>
      <c r="AM63" s="69"/>
      <c r="AN63" s="69"/>
      <c r="AO63" s="69"/>
      <c r="AP63" s="69"/>
    </row>
    <row r="64" spans="1:42" x14ac:dyDescent="0.25">
      <c r="A64" s="70"/>
      <c r="B64" s="69"/>
      <c r="C64" s="69"/>
      <c r="D64" s="80"/>
      <c r="E64" s="69"/>
      <c r="F64" s="69"/>
      <c r="G64" s="69"/>
      <c r="H64" s="69"/>
      <c r="I64" s="77"/>
      <c r="J64" s="69"/>
      <c r="K64" s="69"/>
      <c r="L64" s="69"/>
      <c r="M64" s="69"/>
      <c r="N64" s="69"/>
      <c r="O64" s="69"/>
      <c r="P64" s="69"/>
      <c r="Q64" s="69"/>
      <c r="R64" s="69"/>
      <c r="S64" s="69"/>
      <c r="T64" s="69"/>
      <c r="U64" s="69"/>
      <c r="V64" s="69"/>
      <c r="W64" s="69"/>
      <c r="X64" s="69"/>
      <c r="Y64" s="69"/>
      <c r="Z64" s="69"/>
      <c r="AA64" s="69"/>
      <c r="AB64" s="69"/>
      <c r="AC64" s="69"/>
      <c r="AD64" s="69"/>
      <c r="AE64" s="69"/>
      <c r="AF64" s="69"/>
      <c r="AG64" s="69"/>
      <c r="AH64" s="69"/>
      <c r="AI64" s="69"/>
      <c r="AJ64" s="69"/>
      <c r="AK64" s="69"/>
      <c r="AL64" s="69"/>
      <c r="AM64" s="69"/>
      <c r="AN64" s="69"/>
      <c r="AO64" s="69"/>
      <c r="AP64" s="69"/>
    </row>
    <row r="65" spans="1:42" x14ac:dyDescent="0.25">
      <c r="A65" s="70"/>
      <c r="B65" s="69"/>
      <c r="C65" s="69"/>
      <c r="D65" s="80"/>
      <c r="E65" s="69"/>
      <c r="F65" s="69"/>
      <c r="G65" s="69"/>
      <c r="H65" s="69"/>
      <c r="I65" s="77"/>
      <c r="J65" s="69"/>
      <c r="K65" s="69"/>
      <c r="L65" s="69"/>
      <c r="M65" s="69"/>
      <c r="N65" s="69"/>
      <c r="O65" s="69"/>
      <c r="P65" s="69"/>
      <c r="Q65" s="69"/>
      <c r="R65" s="69"/>
      <c r="S65" s="69"/>
      <c r="T65" s="69"/>
      <c r="U65" s="69"/>
      <c r="V65" s="69"/>
      <c r="W65" s="69"/>
      <c r="X65" s="69"/>
      <c r="Y65" s="69"/>
      <c r="Z65" s="69"/>
      <c r="AA65" s="69"/>
      <c r="AB65" s="69"/>
      <c r="AC65" s="69"/>
      <c r="AD65" s="69"/>
      <c r="AE65" s="69"/>
      <c r="AF65" s="69"/>
      <c r="AG65" s="69"/>
      <c r="AH65" s="69"/>
      <c r="AI65" s="69"/>
      <c r="AJ65" s="69"/>
      <c r="AK65" s="69"/>
      <c r="AL65" s="69"/>
      <c r="AM65" s="69"/>
      <c r="AN65" s="69"/>
      <c r="AO65" s="69"/>
      <c r="AP65" s="69"/>
    </row>
    <row r="66" spans="1:42" x14ac:dyDescent="0.25">
      <c r="A66" s="70"/>
      <c r="B66" s="69"/>
      <c r="C66" s="69"/>
      <c r="D66" s="80"/>
      <c r="E66" s="69"/>
      <c r="F66" s="69"/>
      <c r="G66" s="69"/>
      <c r="H66" s="69"/>
      <c r="I66" s="77"/>
      <c r="J66" s="69"/>
      <c r="K66" s="69"/>
      <c r="L66" s="69"/>
      <c r="M66" s="69"/>
      <c r="N66" s="69"/>
      <c r="O66" s="69"/>
      <c r="P66" s="69"/>
      <c r="Q66" s="69"/>
      <c r="R66" s="69"/>
      <c r="S66" s="69"/>
      <c r="T66" s="69"/>
      <c r="U66" s="69"/>
      <c r="V66" s="69"/>
      <c r="W66" s="69"/>
      <c r="X66" s="69"/>
      <c r="Y66" s="69"/>
      <c r="Z66" s="69"/>
      <c r="AA66" s="69"/>
      <c r="AB66" s="69"/>
      <c r="AC66" s="69"/>
      <c r="AD66" s="69"/>
      <c r="AE66" s="69"/>
      <c r="AF66" s="69"/>
      <c r="AG66" s="69"/>
      <c r="AH66" s="69"/>
      <c r="AI66" s="69"/>
      <c r="AJ66" s="69"/>
      <c r="AK66" s="69"/>
      <c r="AL66" s="69"/>
      <c r="AM66" s="69"/>
      <c r="AN66" s="69"/>
      <c r="AO66" s="69"/>
      <c r="AP66" s="69"/>
    </row>
    <row r="67" spans="1:42" x14ac:dyDescent="0.25">
      <c r="A67" s="70"/>
      <c r="B67" s="69"/>
      <c r="C67" s="69"/>
      <c r="D67" s="80"/>
      <c r="E67" s="69"/>
      <c r="F67" s="69"/>
      <c r="G67" s="69"/>
      <c r="H67" s="69"/>
      <c r="I67" s="77"/>
      <c r="J67" s="69"/>
      <c r="K67" s="69"/>
      <c r="L67" s="69"/>
      <c r="M67" s="69"/>
      <c r="N67" s="69"/>
      <c r="O67" s="69"/>
      <c r="P67" s="69"/>
      <c r="Q67" s="69"/>
      <c r="R67" s="69"/>
      <c r="S67" s="69"/>
      <c r="T67" s="69"/>
      <c r="U67" s="69"/>
      <c r="V67" s="69"/>
      <c r="W67" s="69"/>
      <c r="X67" s="69"/>
      <c r="Y67" s="69"/>
      <c r="Z67" s="69"/>
      <c r="AA67" s="69"/>
      <c r="AB67" s="69"/>
      <c r="AC67" s="69"/>
      <c r="AD67" s="69"/>
      <c r="AE67" s="69"/>
      <c r="AF67" s="69"/>
      <c r="AG67" s="69"/>
      <c r="AH67" s="69"/>
      <c r="AI67" s="69"/>
      <c r="AJ67" s="69"/>
      <c r="AK67" s="69"/>
      <c r="AL67" s="69"/>
      <c r="AM67" s="69"/>
      <c r="AN67" s="69"/>
      <c r="AO67" s="69"/>
      <c r="AP67" s="69"/>
    </row>
    <row r="68" spans="1:42" x14ac:dyDescent="0.25">
      <c r="A68" s="70"/>
      <c r="B68" s="69"/>
      <c r="C68" s="69"/>
      <c r="D68" s="80"/>
      <c r="E68" s="69"/>
      <c r="F68" s="69"/>
      <c r="G68" s="69"/>
      <c r="H68" s="69"/>
      <c r="I68" s="77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  <c r="Y68" s="69"/>
      <c r="Z68" s="69"/>
      <c r="AA68" s="69"/>
      <c r="AB68" s="69"/>
      <c r="AC68" s="69"/>
      <c r="AD68" s="69"/>
      <c r="AE68" s="69"/>
      <c r="AF68" s="69"/>
      <c r="AG68" s="69"/>
      <c r="AH68" s="69"/>
      <c r="AI68" s="69"/>
      <c r="AJ68" s="69"/>
      <c r="AK68" s="69"/>
      <c r="AL68" s="69"/>
      <c r="AM68" s="69"/>
      <c r="AN68" s="69"/>
      <c r="AO68" s="69"/>
      <c r="AP68" s="69"/>
    </row>
    <row r="69" spans="1:42" x14ac:dyDescent="0.25">
      <c r="A69" s="70"/>
      <c r="B69" s="69"/>
      <c r="C69" s="69"/>
      <c r="D69" s="80"/>
      <c r="E69" s="69"/>
      <c r="F69" s="69"/>
      <c r="G69" s="69"/>
      <c r="H69" s="69"/>
      <c r="I69" s="77"/>
      <c r="J69" s="69"/>
      <c r="K69" s="69"/>
      <c r="L69" s="69"/>
      <c r="M69" s="69"/>
      <c r="N69" s="69"/>
      <c r="O69" s="69"/>
      <c r="P69" s="69"/>
      <c r="Q69" s="69"/>
      <c r="R69" s="69"/>
      <c r="S69" s="69"/>
      <c r="T69" s="69"/>
      <c r="U69" s="69"/>
      <c r="V69" s="69"/>
      <c r="W69" s="69"/>
      <c r="X69" s="69"/>
      <c r="Y69" s="69"/>
      <c r="Z69" s="69"/>
      <c r="AA69" s="69"/>
      <c r="AB69" s="69"/>
      <c r="AC69" s="69"/>
      <c r="AD69" s="69"/>
      <c r="AE69" s="69"/>
      <c r="AF69" s="69"/>
      <c r="AG69" s="69"/>
      <c r="AH69" s="69"/>
      <c r="AI69" s="69"/>
      <c r="AJ69" s="69"/>
      <c r="AK69" s="69"/>
      <c r="AL69" s="69"/>
      <c r="AM69" s="69"/>
      <c r="AN69" s="69"/>
      <c r="AO69" s="69"/>
      <c r="AP69" s="69"/>
    </row>
    <row r="70" spans="1:42" x14ac:dyDescent="0.25">
      <c r="A70" s="103"/>
      <c r="B70" s="104"/>
      <c r="C70" s="104"/>
      <c r="D70" s="105"/>
      <c r="E70" s="104"/>
      <c r="F70" s="104"/>
      <c r="G70" s="104"/>
      <c r="H70" s="104"/>
      <c r="I70" s="106"/>
      <c r="J70" s="69"/>
      <c r="K70" s="69"/>
      <c r="L70" s="69"/>
      <c r="M70" s="69"/>
      <c r="N70" s="69"/>
      <c r="O70" s="69"/>
      <c r="P70" s="69"/>
      <c r="Q70" s="69"/>
      <c r="R70" s="69"/>
      <c r="S70" s="69"/>
      <c r="T70" s="69"/>
      <c r="U70" s="69"/>
      <c r="V70" s="69"/>
      <c r="W70" s="69"/>
      <c r="X70" s="69"/>
      <c r="Y70" s="69"/>
      <c r="Z70" s="69"/>
      <c r="AA70" s="69"/>
      <c r="AB70" s="69"/>
      <c r="AC70" s="69"/>
      <c r="AD70" s="69"/>
      <c r="AE70" s="69"/>
      <c r="AF70" s="69"/>
      <c r="AG70" s="69"/>
      <c r="AH70" s="69"/>
      <c r="AI70" s="69"/>
      <c r="AJ70" s="69"/>
      <c r="AK70" s="69"/>
      <c r="AL70" s="69"/>
      <c r="AM70" s="69"/>
      <c r="AN70" s="69"/>
      <c r="AO70" s="69"/>
      <c r="AP70" s="69"/>
    </row>
    <row r="71" spans="1:42" x14ac:dyDescent="0.25">
      <c r="A71" s="69"/>
      <c r="B71" s="69"/>
      <c r="C71" s="69"/>
      <c r="D71" s="80"/>
      <c r="E71" s="69"/>
      <c r="F71" s="69"/>
      <c r="G71" s="69"/>
      <c r="H71" s="69"/>
      <c r="I71" s="69"/>
      <c r="J71" s="69"/>
      <c r="K71" s="69"/>
      <c r="L71" s="69"/>
      <c r="M71" s="69"/>
      <c r="N71" s="69"/>
      <c r="O71" s="69"/>
      <c r="P71" s="69"/>
      <c r="Q71" s="69"/>
      <c r="R71" s="69"/>
      <c r="S71" s="69"/>
      <c r="T71" s="69"/>
      <c r="U71" s="69"/>
      <c r="V71" s="69"/>
      <c r="W71" s="69"/>
      <c r="X71" s="69"/>
      <c r="Y71" s="69"/>
      <c r="Z71" s="69"/>
      <c r="AA71" s="69"/>
      <c r="AB71" s="69"/>
      <c r="AC71" s="69"/>
      <c r="AD71" s="69"/>
      <c r="AE71" s="69"/>
      <c r="AF71" s="69"/>
      <c r="AG71" s="69"/>
      <c r="AH71" s="69"/>
      <c r="AI71" s="69"/>
      <c r="AJ71" s="69"/>
      <c r="AK71" s="69"/>
      <c r="AL71" s="69"/>
      <c r="AM71" s="69"/>
      <c r="AN71" s="69"/>
      <c r="AO71" s="69"/>
      <c r="AP71" s="69"/>
    </row>
    <row r="72" spans="1:42" x14ac:dyDescent="0.25">
      <c r="A72" s="69"/>
      <c r="B72" s="69"/>
      <c r="C72" s="69"/>
      <c r="D72" s="80"/>
      <c r="E72" s="69"/>
      <c r="F72" s="69"/>
      <c r="G72" s="69"/>
      <c r="H72" s="69"/>
      <c r="I72" s="69"/>
      <c r="J72" s="69"/>
      <c r="K72" s="69"/>
      <c r="L72" s="69"/>
      <c r="M72" s="69"/>
      <c r="N72" s="69"/>
      <c r="O72" s="69"/>
      <c r="P72" s="69"/>
      <c r="Q72" s="69"/>
      <c r="R72" s="69"/>
      <c r="S72" s="69"/>
      <c r="T72" s="69"/>
      <c r="U72" s="69"/>
      <c r="V72" s="69"/>
      <c r="W72" s="69"/>
      <c r="X72" s="69"/>
      <c r="Y72" s="69"/>
      <c r="Z72" s="69"/>
      <c r="AA72" s="69"/>
      <c r="AB72" s="69"/>
      <c r="AC72" s="69"/>
      <c r="AD72" s="69"/>
      <c r="AE72" s="69"/>
      <c r="AF72" s="69"/>
      <c r="AG72" s="69"/>
      <c r="AH72" s="69"/>
      <c r="AI72" s="69"/>
      <c r="AJ72" s="69"/>
      <c r="AK72" s="69"/>
      <c r="AL72" s="69"/>
      <c r="AM72" s="69"/>
      <c r="AN72" s="69"/>
      <c r="AO72" s="69"/>
      <c r="AP72" s="69"/>
    </row>
    <row r="73" spans="1:42" x14ac:dyDescent="0.25">
      <c r="A73" s="69"/>
      <c r="B73" s="69"/>
      <c r="C73" s="69"/>
      <c r="D73" s="80"/>
      <c r="E73" s="69"/>
      <c r="F73" s="69"/>
      <c r="G73" s="69"/>
      <c r="H73" s="69"/>
      <c r="I73" s="69"/>
      <c r="J73" s="69"/>
      <c r="K73" s="69"/>
      <c r="L73" s="69"/>
      <c r="M73" s="69"/>
      <c r="N73" s="69"/>
      <c r="O73" s="69"/>
      <c r="P73" s="69"/>
      <c r="Q73" s="69"/>
      <c r="R73" s="69"/>
      <c r="S73" s="69"/>
      <c r="T73" s="69"/>
      <c r="U73" s="69"/>
      <c r="V73" s="69"/>
      <c r="W73" s="69"/>
      <c r="X73" s="69"/>
      <c r="Y73" s="69"/>
      <c r="Z73" s="69"/>
      <c r="AA73" s="69"/>
      <c r="AB73" s="69"/>
      <c r="AC73" s="69"/>
      <c r="AD73" s="69"/>
      <c r="AE73" s="69"/>
      <c r="AF73" s="69"/>
      <c r="AG73" s="69"/>
      <c r="AH73" s="69"/>
      <c r="AI73" s="69"/>
      <c r="AJ73" s="69"/>
      <c r="AK73" s="69"/>
      <c r="AL73" s="69"/>
      <c r="AM73" s="69"/>
      <c r="AN73" s="69"/>
      <c r="AO73" s="69"/>
      <c r="AP73" s="69"/>
    </row>
    <row r="74" spans="1:42" x14ac:dyDescent="0.25">
      <c r="A74" s="69"/>
      <c r="B74" s="69"/>
      <c r="C74" s="69"/>
      <c r="D74" s="80"/>
      <c r="E74" s="69"/>
      <c r="F74" s="69"/>
      <c r="G74" s="69"/>
      <c r="H74" s="69"/>
      <c r="I74" s="69"/>
      <c r="J74" s="69"/>
      <c r="K74" s="69"/>
      <c r="L74" s="69"/>
      <c r="M74" s="69"/>
      <c r="N74" s="69"/>
      <c r="O74" s="69"/>
      <c r="P74" s="69"/>
      <c r="Q74" s="69"/>
      <c r="R74" s="69"/>
      <c r="S74" s="69"/>
      <c r="T74" s="69"/>
      <c r="U74" s="69"/>
      <c r="V74" s="69"/>
      <c r="W74" s="69"/>
      <c r="X74" s="69"/>
      <c r="Y74" s="69"/>
      <c r="Z74" s="69"/>
      <c r="AA74" s="69"/>
      <c r="AB74" s="69"/>
      <c r="AC74" s="69"/>
      <c r="AD74" s="69"/>
      <c r="AE74" s="69"/>
      <c r="AF74" s="69"/>
      <c r="AG74" s="69"/>
      <c r="AH74" s="69"/>
      <c r="AI74" s="69"/>
      <c r="AJ74" s="69"/>
      <c r="AK74" s="69"/>
      <c r="AL74" s="69"/>
      <c r="AM74" s="69"/>
      <c r="AN74" s="69"/>
      <c r="AO74" s="69"/>
      <c r="AP74" s="69"/>
    </row>
    <row r="75" spans="1:42" x14ac:dyDescent="0.25">
      <c r="A75" s="69"/>
      <c r="B75" s="69"/>
      <c r="C75" s="69"/>
      <c r="D75" s="80"/>
      <c r="E75" s="69"/>
      <c r="F75" s="69"/>
      <c r="G75" s="69"/>
      <c r="H75" s="69"/>
      <c r="I75" s="69"/>
      <c r="J75" s="69"/>
      <c r="K75" s="69"/>
      <c r="L75" s="69"/>
      <c r="M75" s="69"/>
      <c r="N75" s="69"/>
      <c r="O75" s="69"/>
      <c r="P75" s="69"/>
      <c r="Q75" s="69"/>
      <c r="R75" s="69"/>
      <c r="S75" s="69"/>
      <c r="T75" s="69"/>
      <c r="U75" s="69"/>
      <c r="V75" s="69"/>
      <c r="W75" s="69"/>
      <c r="X75" s="69"/>
      <c r="Y75" s="69"/>
      <c r="Z75" s="69"/>
      <c r="AA75" s="69"/>
      <c r="AB75" s="69"/>
      <c r="AC75" s="69"/>
      <c r="AD75" s="69"/>
      <c r="AE75" s="69"/>
      <c r="AF75" s="69"/>
      <c r="AG75" s="69"/>
      <c r="AH75" s="69"/>
      <c r="AI75" s="69"/>
      <c r="AJ75" s="69"/>
      <c r="AK75" s="69"/>
      <c r="AL75" s="69"/>
      <c r="AM75" s="69"/>
      <c r="AN75" s="69"/>
      <c r="AO75" s="69"/>
      <c r="AP75" s="69"/>
    </row>
    <row r="76" spans="1:42" x14ac:dyDescent="0.25">
      <c r="A76" s="69"/>
      <c r="B76" s="69"/>
      <c r="C76" s="69"/>
      <c r="D76" s="80"/>
      <c r="E76" s="69"/>
      <c r="F76" s="69"/>
      <c r="G76" s="69"/>
      <c r="H76" s="69"/>
      <c r="I76" s="69"/>
      <c r="J76" s="69"/>
      <c r="K76" s="69"/>
      <c r="L76" s="69"/>
      <c r="M76" s="69"/>
      <c r="N76" s="69"/>
      <c r="O76" s="69"/>
      <c r="P76" s="69"/>
      <c r="Q76" s="69"/>
      <c r="R76" s="69"/>
      <c r="S76" s="69"/>
      <c r="T76" s="69"/>
      <c r="U76" s="69"/>
      <c r="V76" s="69"/>
      <c r="W76" s="69"/>
      <c r="X76" s="69"/>
      <c r="Y76" s="69"/>
      <c r="Z76" s="69"/>
      <c r="AA76" s="69"/>
      <c r="AB76" s="69"/>
      <c r="AC76" s="69"/>
      <c r="AD76" s="69"/>
      <c r="AE76" s="69"/>
      <c r="AF76" s="69"/>
      <c r="AG76" s="69"/>
      <c r="AH76" s="69"/>
      <c r="AI76" s="69"/>
      <c r="AJ76" s="69"/>
      <c r="AK76" s="69"/>
      <c r="AL76" s="69"/>
      <c r="AM76" s="69"/>
      <c r="AN76" s="69"/>
      <c r="AO76" s="69"/>
      <c r="AP76" s="69"/>
    </row>
    <row r="77" spans="1:42" x14ac:dyDescent="0.25">
      <c r="A77" s="69"/>
      <c r="B77" s="69"/>
      <c r="C77" s="69"/>
      <c r="D77" s="80"/>
      <c r="E77" s="69"/>
      <c r="F77" s="69"/>
      <c r="G77" s="69"/>
      <c r="H77" s="69"/>
      <c r="I77" s="69"/>
      <c r="J77" s="69"/>
      <c r="K77" s="69"/>
      <c r="L77" s="69"/>
      <c r="M77" s="69"/>
      <c r="N77" s="69"/>
      <c r="O77" s="69"/>
      <c r="P77" s="69"/>
      <c r="Q77" s="69"/>
      <c r="R77" s="69"/>
      <c r="S77" s="69"/>
      <c r="T77" s="69"/>
      <c r="U77" s="69"/>
      <c r="V77" s="69"/>
      <c r="W77" s="69"/>
      <c r="X77" s="69"/>
      <c r="Y77" s="69"/>
      <c r="Z77" s="69"/>
      <c r="AA77" s="69"/>
      <c r="AB77" s="69"/>
      <c r="AC77" s="69"/>
      <c r="AD77" s="69"/>
      <c r="AE77" s="69"/>
      <c r="AF77" s="69"/>
      <c r="AG77" s="69"/>
      <c r="AH77" s="69"/>
      <c r="AI77" s="69"/>
      <c r="AJ77" s="69"/>
      <c r="AK77" s="69"/>
      <c r="AL77" s="69"/>
      <c r="AM77" s="69"/>
      <c r="AN77" s="69"/>
      <c r="AO77" s="69"/>
      <c r="AP77" s="69"/>
    </row>
    <row r="78" spans="1:42" x14ac:dyDescent="0.25">
      <c r="A78" s="69"/>
      <c r="B78" s="69"/>
      <c r="C78" s="69"/>
      <c r="D78" s="80"/>
      <c r="E78" s="69"/>
      <c r="F78" s="69"/>
      <c r="G78" s="69"/>
      <c r="H78" s="69"/>
      <c r="I78" s="69"/>
      <c r="J78" s="69"/>
      <c r="K78" s="69"/>
      <c r="L78" s="69"/>
      <c r="M78" s="69"/>
      <c r="N78" s="69"/>
      <c r="O78" s="69"/>
      <c r="P78" s="69"/>
      <c r="Q78" s="69"/>
      <c r="R78" s="69"/>
      <c r="S78" s="69"/>
      <c r="T78" s="69"/>
      <c r="U78" s="69"/>
      <c r="V78" s="69"/>
      <c r="W78" s="69"/>
      <c r="X78" s="69"/>
      <c r="Y78" s="69"/>
      <c r="Z78" s="69"/>
      <c r="AA78" s="69"/>
      <c r="AB78" s="69"/>
      <c r="AC78" s="69"/>
      <c r="AD78" s="69"/>
      <c r="AE78" s="69"/>
      <c r="AF78" s="69"/>
      <c r="AG78" s="69"/>
      <c r="AH78" s="69"/>
      <c r="AI78" s="69"/>
      <c r="AJ78" s="69"/>
      <c r="AK78" s="69"/>
      <c r="AL78" s="69"/>
      <c r="AM78" s="69"/>
      <c r="AN78" s="69"/>
      <c r="AO78" s="69"/>
      <c r="AP78" s="69"/>
    </row>
    <row r="79" spans="1:42" x14ac:dyDescent="0.25">
      <c r="A79" s="69"/>
      <c r="B79" s="69"/>
      <c r="C79" s="69"/>
      <c r="D79" s="80"/>
      <c r="E79" s="69"/>
      <c r="F79" s="69"/>
      <c r="G79" s="69"/>
      <c r="H79" s="69"/>
      <c r="I79" s="69"/>
      <c r="J79" s="69"/>
      <c r="K79" s="69"/>
      <c r="L79" s="69"/>
      <c r="M79" s="69"/>
      <c r="N79" s="69"/>
      <c r="O79" s="69"/>
      <c r="P79" s="69"/>
      <c r="Q79" s="69"/>
      <c r="R79" s="69"/>
      <c r="S79" s="69"/>
      <c r="T79" s="69"/>
      <c r="U79" s="69"/>
      <c r="V79" s="69"/>
      <c r="W79" s="69"/>
      <c r="X79" s="69"/>
      <c r="Y79" s="69"/>
      <c r="Z79" s="69"/>
      <c r="AA79" s="69"/>
      <c r="AB79" s="69"/>
      <c r="AC79" s="69"/>
      <c r="AD79" s="69"/>
      <c r="AE79" s="69"/>
      <c r="AF79" s="69"/>
      <c r="AG79" s="69"/>
      <c r="AH79" s="69"/>
      <c r="AI79" s="69"/>
      <c r="AJ79" s="69"/>
      <c r="AK79" s="69"/>
      <c r="AL79" s="69"/>
      <c r="AM79" s="69"/>
      <c r="AN79" s="69"/>
      <c r="AO79" s="69"/>
      <c r="AP79" s="69"/>
    </row>
    <row r="80" spans="1:42" x14ac:dyDescent="0.25">
      <c r="A80" s="69"/>
      <c r="B80" s="69"/>
      <c r="C80" s="69"/>
      <c r="D80" s="80"/>
      <c r="E80" s="69"/>
      <c r="F80" s="69"/>
      <c r="G80" s="69"/>
      <c r="H80" s="69"/>
      <c r="I80" s="69"/>
      <c r="J80" s="69"/>
      <c r="K80" s="69"/>
      <c r="L80" s="69"/>
      <c r="M80" s="69"/>
      <c r="N80" s="69"/>
      <c r="O80" s="69"/>
      <c r="P80" s="69"/>
      <c r="Q80" s="69"/>
      <c r="R80" s="69"/>
      <c r="S80" s="69"/>
      <c r="T80" s="69"/>
      <c r="U80" s="69"/>
      <c r="V80" s="69"/>
      <c r="W80" s="69"/>
      <c r="X80" s="69"/>
      <c r="Y80" s="69"/>
      <c r="Z80" s="69"/>
      <c r="AA80" s="69"/>
      <c r="AB80" s="69"/>
      <c r="AC80" s="69"/>
      <c r="AD80" s="69"/>
      <c r="AE80" s="69"/>
      <c r="AF80" s="69"/>
      <c r="AG80" s="69"/>
      <c r="AH80" s="69"/>
      <c r="AI80" s="69"/>
      <c r="AJ80" s="69"/>
      <c r="AK80" s="69"/>
      <c r="AL80" s="69"/>
      <c r="AM80" s="69"/>
      <c r="AN80" s="69"/>
      <c r="AO80" s="69"/>
      <c r="AP80" s="69"/>
    </row>
    <row r="81" spans="1:42" x14ac:dyDescent="0.25">
      <c r="A81" s="69"/>
      <c r="B81" s="69"/>
      <c r="C81" s="69"/>
      <c r="D81" s="80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  <c r="Y81" s="69"/>
      <c r="Z81" s="69"/>
      <c r="AA81" s="69"/>
      <c r="AB81" s="69"/>
      <c r="AC81" s="69"/>
      <c r="AD81" s="69"/>
      <c r="AE81" s="69"/>
      <c r="AF81" s="69"/>
      <c r="AG81" s="69"/>
      <c r="AH81" s="69"/>
      <c r="AI81" s="69"/>
      <c r="AJ81" s="69"/>
      <c r="AK81" s="69"/>
      <c r="AL81" s="69"/>
      <c r="AM81" s="69"/>
      <c r="AN81" s="69"/>
      <c r="AO81" s="69"/>
      <c r="AP81" s="69"/>
    </row>
  </sheetData>
  <sheetProtection algorithmName="SHA-512" hashValue="IRZPNo5++hqczXAEOhqHccAcOEb+96Yq1C05W5twzniGRacU+z81jQh9c45BeI2+JQmJvIEnF1ajg1uA5RpyDA==" saltValue="tRBGFjuk8notB/kaSIEumQ==" spinCount="100000" sheet="1" objects="1" scenarios="1"/>
  <mergeCells count="4">
    <mergeCell ref="E2:H2"/>
    <mergeCell ref="E19:G19"/>
    <mergeCell ref="B2:C2"/>
    <mergeCell ref="E17:F17"/>
  </mergeCells>
  <pageMargins left="0.7" right="0.7" top="0.75" bottom="0.75" header="0.3" footer="0.3"/>
  <pageSetup paperSize="9" orientation="landscape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'Технический Slim-Mech'!$Y$3:$Y$4</xm:f>
          </x14:formula1>
          <xm:sqref>C5</xm:sqref>
        </x14:dataValidation>
        <x14:dataValidation type="list" allowBlank="1" showInputMessage="1" showErrorMessage="1">
          <x14:formula1>
            <xm:f>'Технический Slim-Mech'!$AA$3:$AA$5</xm:f>
          </x14:formula1>
          <xm:sqref>C7</xm:sqref>
        </x14:dataValidation>
        <x14:dataValidation type="list" allowBlank="1" showInputMessage="1" showErrorMessage="1">
          <x14:formula1>
            <xm:f>'Технический Slim-Mech'!$Y$9:$Y$12</xm:f>
          </x14:formula1>
          <xm:sqref>C13</xm:sqref>
        </x14:dataValidation>
        <x14:dataValidation type="list" allowBlank="1" showInputMessage="1" showErrorMessage="1">
          <x14:formula1>
            <xm:f>'Технический Slim-Mech'!$AA$9:$AA$19</xm:f>
          </x14:formula1>
          <xm:sqref>C15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9"/>
  <sheetViews>
    <sheetView topLeftCell="O1" workbookViewId="0">
      <selection activeCell="W16" sqref="W16"/>
    </sheetView>
  </sheetViews>
  <sheetFormatPr defaultColWidth="8.85546875" defaultRowHeight="15" x14ac:dyDescent="0.25"/>
  <cols>
    <col min="1" max="1" width="9.140625" style="63" hidden="1" customWidth="1"/>
    <col min="2" max="2" width="9" style="63" hidden="1" customWidth="1"/>
    <col min="3" max="6" width="0" style="63" hidden="1" customWidth="1"/>
    <col min="7" max="7" width="9.85546875" style="63" hidden="1" customWidth="1"/>
    <col min="8" max="8" width="0" style="63" hidden="1" customWidth="1"/>
    <col min="9" max="9" width="11.85546875" style="63" hidden="1" customWidth="1"/>
    <col min="10" max="10" width="12.42578125" style="63" hidden="1" customWidth="1"/>
    <col min="11" max="11" width="18.140625" style="63" hidden="1" customWidth="1"/>
    <col min="12" max="12" width="16.7109375" style="63" hidden="1" customWidth="1"/>
    <col min="13" max="13" width="73.7109375" style="63" hidden="1" customWidth="1"/>
    <col min="14" max="14" width="0" style="63" hidden="1" customWidth="1"/>
    <col min="15" max="16384" width="8.85546875" style="63"/>
  </cols>
  <sheetData>
    <row r="1" spans="1:13" x14ac:dyDescent="0.25">
      <c r="A1" s="140" t="s">
        <v>63</v>
      </c>
      <c r="B1" s="141"/>
      <c r="C1" s="135" t="s">
        <v>64</v>
      </c>
      <c r="D1" s="135"/>
      <c r="E1" s="136" t="s">
        <v>65</v>
      </c>
      <c r="F1" s="136"/>
      <c r="G1" s="137" t="s">
        <v>66</v>
      </c>
      <c r="H1" s="137"/>
      <c r="I1" s="107" t="s">
        <v>67</v>
      </c>
      <c r="K1" s="63" t="s">
        <v>68</v>
      </c>
      <c r="L1" s="108">
        <v>12408161000101</v>
      </c>
      <c r="M1" s="63" t="s">
        <v>69</v>
      </c>
    </row>
    <row r="2" spans="1:13" x14ac:dyDescent="0.25">
      <c r="A2" s="109">
        <v>1001</v>
      </c>
      <c r="B2" s="109">
        <v>1040</v>
      </c>
      <c r="C2" s="110">
        <v>2300</v>
      </c>
      <c r="D2" s="110">
        <v>4500</v>
      </c>
      <c r="E2" s="111">
        <v>4500</v>
      </c>
      <c r="F2" s="111">
        <v>8500</v>
      </c>
      <c r="G2" s="112">
        <v>8500</v>
      </c>
      <c r="H2" s="112">
        <v>14500</v>
      </c>
      <c r="I2" s="113">
        <v>2</v>
      </c>
      <c r="K2" s="63" t="s">
        <v>70</v>
      </c>
      <c r="L2" s="108">
        <v>12408161000103</v>
      </c>
      <c r="M2" s="63" t="s">
        <v>71</v>
      </c>
    </row>
    <row r="3" spans="1:13" x14ac:dyDescent="0.25">
      <c r="A3" s="109">
        <v>901</v>
      </c>
      <c r="B3" s="109">
        <v>1000</v>
      </c>
      <c r="C3" s="110">
        <v>2400</v>
      </c>
      <c r="D3" s="110">
        <v>5000</v>
      </c>
      <c r="E3" s="111">
        <v>5000</v>
      </c>
      <c r="F3" s="111">
        <v>9000</v>
      </c>
      <c r="G3" s="112">
        <v>9000</v>
      </c>
      <c r="H3" s="112">
        <v>15000</v>
      </c>
      <c r="I3" s="113">
        <v>3</v>
      </c>
      <c r="K3" s="63" t="s">
        <v>72</v>
      </c>
      <c r="L3" s="108">
        <v>12408161000105</v>
      </c>
      <c r="M3" s="63" t="s">
        <v>73</v>
      </c>
    </row>
    <row r="4" spans="1:13" x14ac:dyDescent="0.25">
      <c r="A4" s="109">
        <v>861</v>
      </c>
      <c r="B4" s="109">
        <v>900</v>
      </c>
      <c r="C4" s="110">
        <v>2500</v>
      </c>
      <c r="D4" s="110">
        <v>5500</v>
      </c>
      <c r="E4" s="111">
        <v>5500</v>
      </c>
      <c r="F4" s="111">
        <v>10500</v>
      </c>
      <c r="G4" s="112">
        <v>10500</v>
      </c>
      <c r="H4" s="112">
        <v>17000</v>
      </c>
      <c r="I4" s="113">
        <v>4</v>
      </c>
      <c r="K4" s="63" t="s">
        <v>74</v>
      </c>
      <c r="L4" s="108">
        <v>12408161000106</v>
      </c>
      <c r="M4" s="63" t="s">
        <v>75</v>
      </c>
    </row>
    <row r="5" spans="1:13" x14ac:dyDescent="0.25">
      <c r="A5" s="109">
        <v>801</v>
      </c>
      <c r="B5" s="109">
        <v>860</v>
      </c>
      <c r="C5" s="110">
        <v>2600</v>
      </c>
      <c r="D5" s="110">
        <v>6000</v>
      </c>
      <c r="E5" s="111">
        <v>6000</v>
      </c>
      <c r="F5" s="111">
        <v>11000</v>
      </c>
      <c r="G5" s="112">
        <v>11000</v>
      </c>
      <c r="H5" s="112">
        <v>18000</v>
      </c>
      <c r="I5" s="113">
        <v>5</v>
      </c>
      <c r="K5" s="63" t="s">
        <v>76</v>
      </c>
      <c r="L5" s="108">
        <v>12408161000107</v>
      </c>
      <c r="M5" s="63" t="s">
        <v>77</v>
      </c>
    </row>
    <row r="6" spans="1:13" x14ac:dyDescent="0.25">
      <c r="A6" s="109">
        <v>761</v>
      </c>
      <c r="B6" s="109">
        <v>800</v>
      </c>
      <c r="C6" s="110">
        <v>2800</v>
      </c>
      <c r="D6" s="110">
        <v>6700</v>
      </c>
      <c r="E6" s="111">
        <v>6700</v>
      </c>
      <c r="F6" s="111">
        <v>12000</v>
      </c>
      <c r="G6" s="112">
        <v>12000</v>
      </c>
      <c r="H6" s="112">
        <v>19000</v>
      </c>
      <c r="I6" s="113">
        <v>6</v>
      </c>
      <c r="K6" s="63" t="s">
        <v>78</v>
      </c>
      <c r="L6" s="108">
        <v>12408171000101</v>
      </c>
      <c r="M6" s="63" t="s">
        <v>79</v>
      </c>
    </row>
    <row r="7" spans="1:13" x14ac:dyDescent="0.25">
      <c r="A7" s="109">
        <v>721</v>
      </c>
      <c r="B7" s="109">
        <v>760</v>
      </c>
      <c r="C7" s="110">
        <v>2900</v>
      </c>
      <c r="D7" s="110">
        <v>7000</v>
      </c>
      <c r="E7" s="111">
        <v>7000</v>
      </c>
      <c r="F7" s="111">
        <v>12500</v>
      </c>
      <c r="G7" s="112">
        <v>12500</v>
      </c>
      <c r="H7" s="112">
        <v>19500</v>
      </c>
      <c r="I7" s="113">
        <v>7</v>
      </c>
      <c r="K7" s="63" t="s">
        <v>80</v>
      </c>
      <c r="L7" s="108">
        <v>12408171000103</v>
      </c>
      <c r="M7" s="63" t="s">
        <v>81</v>
      </c>
    </row>
    <row r="8" spans="1:13" x14ac:dyDescent="0.25">
      <c r="A8" s="109">
        <v>701</v>
      </c>
      <c r="B8" s="109">
        <v>720</v>
      </c>
      <c r="C8" s="110">
        <v>3200</v>
      </c>
      <c r="D8" s="110">
        <v>7500</v>
      </c>
      <c r="E8" s="111">
        <v>7500</v>
      </c>
      <c r="F8" s="111">
        <v>13500</v>
      </c>
      <c r="G8" s="112">
        <v>13500</v>
      </c>
      <c r="H8" s="112">
        <v>21000</v>
      </c>
      <c r="I8" s="113">
        <v>8</v>
      </c>
      <c r="K8" s="63" t="s">
        <v>82</v>
      </c>
      <c r="L8" s="108">
        <v>12408171000105</v>
      </c>
      <c r="M8" s="63" t="s">
        <v>83</v>
      </c>
    </row>
    <row r="9" spans="1:13" x14ac:dyDescent="0.25">
      <c r="A9" s="109">
        <v>651</v>
      </c>
      <c r="B9" s="109">
        <v>700</v>
      </c>
      <c r="C9" s="110">
        <v>3500</v>
      </c>
      <c r="D9" s="110">
        <v>8000</v>
      </c>
      <c r="E9" s="111">
        <v>8000</v>
      </c>
      <c r="F9" s="111">
        <v>14000</v>
      </c>
      <c r="G9" s="112">
        <v>14000</v>
      </c>
      <c r="H9" s="112">
        <v>21500</v>
      </c>
      <c r="I9" s="113">
        <v>9</v>
      </c>
      <c r="K9" s="63" t="s">
        <v>84</v>
      </c>
      <c r="L9" s="108">
        <v>12408171000106</v>
      </c>
      <c r="M9" s="63" t="s">
        <v>85</v>
      </c>
    </row>
    <row r="10" spans="1:13" x14ac:dyDescent="0.25">
      <c r="A10" s="109">
        <v>601</v>
      </c>
      <c r="B10" s="109">
        <v>650</v>
      </c>
      <c r="C10" s="110">
        <v>4000</v>
      </c>
      <c r="D10" s="110">
        <v>8500</v>
      </c>
      <c r="E10" s="111">
        <v>8500</v>
      </c>
      <c r="F10" s="111">
        <v>15500</v>
      </c>
      <c r="G10" s="112">
        <v>15500</v>
      </c>
      <c r="H10" s="112">
        <v>24000</v>
      </c>
      <c r="I10" s="113">
        <v>10</v>
      </c>
      <c r="K10" s="63" t="s">
        <v>86</v>
      </c>
      <c r="L10" s="108">
        <v>12408171000107</v>
      </c>
      <c r="M10" s="63" t="s">
        <v>87</v>
      </c>
    </row>
    <row r="11" spans="1:13" x14ac:dyDescent="0.25">
      <c r="A11" s="109">
        <v>561</v>
      </c>
      <c r="B11" s="109">
        <v>600</v>
      </c>
      <c r="C11" s="110">
        <v>4500</v>
      </c>
      <c r="D11" s="110">
        <v>9500</v>
      </c>
      <c r="E11" s="111">
        <v>9500</v>
      </c>
      <c r="F11" s="111">
        <v>16500</v>
      </c>
      <c r="G11" s="112">
        <v>16500</v>
      </c>
      <c r="H11" s="112">
        <v>25000</v>
      </c>
      <c r="I11" s="113">
        <v>11</v>
      </c>
      <c r="K11" s="63" t="s">
        <v>88</v>
      </c>
      <c r="L11" s="108">
        <v>12408181000101</v>
      </c>
      <c r="M11" s="63" t="s">
        <v>89</v>
      </c>
    </row>
    <row r="12" spans="1:13" x14ac:dyDescent="0.25">
      <c r="A12" s="109">
        <v>501</v>
      </c>
      <c r="B12" s="109">
        <v>560</v>
      </c>
      <c r="C12" s="110">
        <v>5000</v>
      </c>
      <c r="D12" s="110">
        <v>10000</v>
      </c>
      <c r="E12" s="111">
        <v>10000</v>
      </c>
      <c r="F12" s="111">
        <v>17000</v>
      </c>
      <c r="G12" s="112">
        <v>17000</v>
      </c>
      <c r="H12" s="112">
        <v>27000</v>
      </c>
      <c r="I12" s="113">
        <v>12</v>
      </c>
      <c r="K12" s="63" t="s">
        <v>90</v>
      </c>
      <c r="L12" s="108">
        <v>12408181000103</v>
      </c>
      <c r="M12" s="63" t="s">
        <v>91</v>
      </c>
    </row>
    <row r="13" spans="1:13" x14ac:dyDescent="0.25">
      <c r="A13" s="109">
        <v>480</v>
      </c>
      <c r="B13" s="109">
        <v>500</v>
      </c>
      <c r="C13" s="110">
        <v>5500</v>
      </c>
      <c r="D13" s="110">
        <v>11000</v>
      </c>
      <c r="E13" s="111">
        <v>11000</v>
      </c>
      <c r="F13" s="111">
        <v>19500</v>
      </c>
      <c r="G13" s="112">
        <v>19500</v>
      </c>
      <c r="H13" s="112">
        <v>29000</v>
      </c>
      <c r="I13" s="113">
        <v>13</v>
      </c>
      <c r="K13" s="63" t="s">
        <v>92</v>
      </c>
      <c r="L13" s="108">
        <v>12408181000105</v>
      </c>
      <c r="M13" s="63" t="s">
        <v>93</v>
      </c>
    </row>
    <row r="14" spans="1:13" x14ac:dyDescent="0.25">
      <c r="K14" s="63" t="s">
        <v>94</v>
      </c>
      <c r="L14" s="108">
        <v>12408181000106</v>
      </c>
      <c r="M14" s="63" t="s">
        <v>95</v>
      </c>
    </row>
    <row r="15" spans="1:13" x14ac:dyDescent="0.25">
      <c r="K15" s="63" t="s">
        <v>96</v>
      </c>
      <c r="L15" s="108">
        <v>12408261000101</v>
      </c>
      <c r="M15" s="63" t="s">
        <v>97</v>
      </c>
    </row>
    <row r="16" spans="1:13" x14ac:dyDescent="0.25">
      <c r="A16" s="138" t="s">
        <v>63</v>
      </c>
      <c r="B16" s="139"/>
      <c r="C16" s="114" t="s">
        <v>98</v>
      </c>
      <c r="G16" s="63">
        <f ca="1">INDIRECT("A" &amp; 2)</f>
        <v>1001</v>
      </c>
      <c r="K16" s="63" t="s">
        <v>99</v>
      </c>
      <c r="L16" s="108">
        <v>12408261000103</v>
      </c>
      <c r="M16" s="63" t="s">
        <v>100</v>
      </c>
    </row>
    <row r="17" spans="1:13" x14ac:dyDescent="0.25">
      <c r="A17" s="115">
        <v>450</v>
      </c>
      <c r="B17" s="115">
        <v>599</v>
      </c>
      <c r="C17" s="116">
        <v>145</v>
      </c>
      <c r="K17" s="63" t="s">
        <v>101</v>
      </c>
      <c r="L17" s="108">
        <v>12408261000105</v>
      </c>
      <c r="M17" s="63" t="s">
        <v>102</v>
      </c>
    </row>
    <row r="18" spans="1:13" x14ac:dyDescent="0.25">
      <c r="A18" s="115">
        <v>600</v>
      </c>
      <c r="B18" s="115">
        <v>699</v>
      </c>
      <c r="C18" s="116">
        <v>195</v>
      </c>
      <c r="G18" s="63" t="s">
        <v>103</v>
      </c>
      <c r="K18" s="63" t="s">
        <v>104</v>
      </c>
      <c r="L18" s="108">
        <v>12408261000106</v>
      </c>
      <c r="M18" s="63" t="s">
        <v>105</v>
      </c>
    </row>
    <row r="19" spans="1:13" x14ac:dyDescent="0.25">
      <c r="A19" s="115">
        <v>700</v>
      </c>
      <c r="B19" s="115">
        <v>859</v>
      </c>
      <c r="C19" s="116">
        <v>237</v>
      </c>
      <c r="G19" s="63">
        <v>16</v>
      </c>
      <c r="K19" s="63" t="s">
        <v>106</v>
      </c>
      <c r="L19" s="108">
        <v>12408261000107</v>
      </c>
      <c r="M19" s="63" t="s">
        <v>107</v>
      </c>
    </row>
    <row r="20" spans="1:13" x14ac:dyDescent="0.25">
      <c r="A20" s="115">
        <v>860</v>
      </c>
      <c r="B20" s="115">
        <v>1040</v>
      </c>
      <c r="C20" s="116">
        <v>345</v>
      </c>
      <c r="G20" s="63">
        <v>17</v>
      </c>
      <c r="K20" s="63" t="s">
        <v>108</v>
      </c>
      <c r="L20" s="108">
        <v>12408271000101</v>
      </c>
      <c r="M20" s="63" t="s">
        <v>109</v>
      </c>
    </row>
    <row r="21" spans="1:13" x14ac:dyDescent="0.25">
      <c r="G21" s="63">
        <v>18</v>
      </c>
      <c r="K21" s="63" t="s">
        <v>110</v>
      </c>
      <c r="L21" s="108">
        <v>12408271000103</v>
      </c>
      <c r="M21" s="63" t="s">
        <v>111</v>
      </c>
    </row>
    <row r="22" spans="1:13" x14ac:dyDescent="0.25">
      <c r="A22" s="63" t="s">
        <v>10</v>
      </c>
      <c r="C22" s="63" t="s">
        <v>2</v>
      </c>
      <c r="D22" s="63">
        <v>780</v>
      </c>
      <c r="G22" s="63">
        <v>19</v>
      </c>
      <c r="K22" s="63" t="s">
        <v>112</v>
      </c>
      <c r="L22" s="108">
        <v>12408271000105</v>
      </c>
      <c r="M22" s="63" t="s">
        <v>113</v>
      </c>
    </row>
    <row r="23" spans="1:13" x14ac:dyDescent="0.25">
      <c r="A23" s="63" t="s">
        <v>25</v>
      </c>
      <c r="C23" s="63" t="s">
        <v>32</v>
      </c>
      <c r="D23" s="63">
        <v>670</v>
      </c>
      <c r="G23" s="63">
        <v>20</v>
      </c>
      <c r="K23" s="63" t="s">
        <v>114</v>
      </c>
      <c r="L23" s="108">
        <v>12408271000106</v>
      </c>
      <c r="M23" s="63" t="s">
        <v>115</v>
      </c>
    </row>
    <row r="24" spans="1:13" x14ac:dyDescent="0.25">
      <c r="A24" s="63" t="s">
        <v>27</v>
      </c>
      <c r="C24" s="63" t="s">
        <v>116</v>
      </c>
      <c r="D24" s="63">
        <v>585</v>
      </c>
      <c r="G24" s="63">
        <v>21</v>
      </c>
      <c r="K24" s="63" t="s">
        <v>117</v>
      </c>
      <c r="L24" s="108">
        <v>12408271000107</v>
      </c>
      <c r="M24" s="63" t="s">
        <v>118</v>
      </c>
    </row>
    <row r="25" spans="1:13" x14ac:dyDescent="0.25">
      <c r="A25" s="63" t="s">
        <v>119</v>
      </c>
      <c r="C25" s="63" t="s">
        <v>39</v>
      </c>
      <c r="D25" s="63">
        <v>520</v>
      </c>
      <c r="G25" s="63">
        <v>22</v>
      </c>
      <c r="K25" s="63" t="s">
        <v>120</v>
      </c>
      <c r="L25" s="108">
        <v>12408281000101</v>
      </c>
      <c r="M25" s="63" t="s">
        <v>121</v>
      </c>
    </row>
    <row r="26" spans="1:13" x14ac:dyDescent="0.25">
      <c r="A26" s="63" t="s">
        <v>122</v>
      </c>
      <c r="D26" s="111"/>
      <c r="G26" s="63">
        <v>23</v>
      </c>
      <c r="K26" s="63" t="s">
        <v>123</v>
      </c>
      <c r="L26" s="108">
        <v>12408281000103</v>
      </c>
      <c r="M26" s="63" t="s">
        <v>124</v>
      </c>
    </row>
    <row r="27" spans="1:13" x14ac:dyDescent="0.25">
      <c r="D27" s="111"/>
      <c r="G27" s="63">
        <v>24</v>
      </c>
      <c r="K27" s="63" t="s">
        <v>125</v>
      </c>
      <c r="L27" s="108">
        <v>12408281000105</v>
      </c>
      <c r="M27" s="63" t="s">
        <v>126</v>
      </c>
    </row>
    <row r="28" spans="1:13" x14ac:dyDescent="0.25">
      <c r="A28" s="63" t="s">
        <v>2</v>
      </c>
      <c r="D28" s="111"/>
      <c r="G28" s="63">
        <v>25</v>
      </c>
      <c r="K28" s="63" t="s">
        <v>127</v>
      </c>
      <c r="L28" s="108">
        <v>12408281000106</v>
      </c>
      <c r="M28" s="63" t="s">
        <v>128</v>
      </c>
    </row>
    <row r="29" spans="1:13" x14ac:dyDescent="0.25">
      <c r="A29" s="63" t="s">
        <v>32</v>
      </c>
      <c r="D29" s="111"/>
      <c r="G29" s="63">
        <v>26</v>
      </c>
      <c r="K29" s="63" t="s">
        <v>129</v>
      </c>
      <c r="L29" s="108">
        <v>12408281000107</v>
      </c>
      <c r="M29" s="63" t="s">
        <v>130</v>
      </c>
    </row>
    <row r="30" spans="1:13" x14ac:dyDescent="0.25">
      <c r="D30" s="111"/>
      <c r="K30" s="63" t="s">
        <v>131</v>
      </c>
      <c r="L30" s="108">
        <v>12408561000101</v>
      </c>
      <c r="M30" s="63" t="s">
        <v>132</v>
      </c>
    </row>
    <row r="31" spans="1:13" x14ac:dyDescent="0.25">
      <c r="D31" s="111"/>
      <c r="K31" s="63" t="s">
        <v>133</v>
      </c>
      <c r="L31" s="108">
        <v>12408561000103</v>
      </c>
      <c r="M31" s="63" t="s">
        <v>134</v>
      </c>
    </row>
    <row r="32" spans="1:13" x14ac:dyDescent="0.25">
      <c r="D32" s="111"/>
      <c r="K32" s="63" t="s">
        <v>135</v>
      </c>
      <c r="L32" s="108">
        <v>12408561000105</v>
      </c>
      <c r="M32" s="63" t="s">
        <v>136</v>
      </c>
    </row>
    <row r="33" spans="4:13" x14ac:dyDescent="0.25">
      <c r="D33" s="111"/>
      <c r="K33" s="63" t="s">
        <v>137</v>
      </c>
      <c r="L33" s="108">
        <v>12408561000106</v>
      </c>
      <c r="M33" s="63" t="s">
        <v>138</v>
      </c>
    </row>
    <row r="34" spans="4:13" x14ac:dyDescent="0.25">
      <c r="D34" s="111"/>
      <c r="K34" s="63" t="s">
        <v>139</v>
      </c>
      <c r="L34" s="108">
        <v>12408561000107</v>
      </c>
      <c r="M34" s="63" t="s">
        <v>140</v>
      </c>
    </row>
    <row r="35" spans="4:13" x14ac:dyDescent="0.25">
      <c r="D35" s="111"/>
      <c r="K35" s="63" t="s">
        <v>141</v>
      </c>
      <c r="L35" s="108">
        <v>12408571000101</v>
      </c>
      <c r="M35" s="63" t="s">
        <v>142</v>
      </c>
    </row>
    <row r="36" spans="4:13" x14ac:dyDescent="0.25">
      <c r="D36" s="111"/>
      <c r="K36" s="63" t="s">
        <v>143</v>
      </c>
      <c r="L36" s="108">
        <v>12408571000103</v>
      </c>
      <c r="M36" s="63" t="s">
        <v>144</v>
      </c>
    </row>
    <row r="37" spans="4:13" x14ac:dyDescent="0.25">
      <c r="D37" s="111"/>
      <c r="K37" s="63" t="s">
        <v>145</v>
      </c>
      <c r="L37" s="108">
        <v>12408571000105</v>
      </c>
      <c r="M37" s="63" t="s">
        <v>146</v>
      </c>
    </row>
    <row r="38" spans="4:13" x14ac:dyDescent="0.25">
      <c r="K38" s="63" t="s">
        <v>147</v>
      </c>
      <c r="L38" s="108">
        <v>12408571000106</v>
      </c>
      <c r="M38" s="63" t="s">
        <v>148</v>
      </c>
    </row>
    <row r="39" spans="4:13" x14ac:dyDescent="0.25">
      <c r="K39" s="63" t="s">
        <v>149</v>
      </c>
      <c r="L39" s="108">
        <v>12408571000107</v>
      </c>
      <c r="M39" s="63" t="s">
        <v>150</v>
      </c>
    </row>
    <row r="40" spans="4:13" x14ac:dyDescent="0.25">
      <c r="K40" s="63" t="s">
        <v>151</v>
      </c>
      <c r="L40" s="108">
        <v>12408581000101</v>
      </c>
      <c r="M40" s="63" t="s">
        <v>152</v>
      </c>
    </row>
    <row r="41" spans="4:13" x14ac:dyDescent="0.25">
      <c r="K41" s="63" t="s">
        <v>153</v>
      </c>
      <c r="L41" s="108">
        <v>12408581000103</v>
      </c>
      <c r="M41" s="63" t="s">
        <v>154</v>
      </c>
    </row>
    <row r="42" spans="4:13" x14ac:dyDescent="0.25">
      <c r="K42" s="63" t="s">
        <v>155</v>
      </c>
      <c r="L42" s="108">
        <v>12408581000105</v>
      </c>
      <c r="M42" s="63" t="s">
        <v>156</v>
      </c>
    </row>
    <row r="43" spans="4:13" x14ac:dyDescent="0.25">
      <c r="K43" s="63" t="s">
        <v>157</v>
      </c>
      <c r="L43" s="108">
        <v>12408581000106</v>
      </c>
      <c r="M43" s="63" t="s">
        <v>158</v>
      </c>
    </row>
    <row r="44" spans="4:13" x14ac:dyDescent="0.25">
      <c r="K44" s="63" t="s">
        <v>159</v>
      </c>
      <c r="L44" s="108">
        <v>12408581000107</v>
      </c>
      <c r="M44" s="63" t="s">
        <v>160</v>
      </c>
    </row>
    <row r="45" spans="4:13" x14ac:dyDescent="0.25">
      <c r="K45" s="63" t="s">
        <v>161</v>
      </c>
      <c r="L45" s="108">
        <v>12408461000101</v>
      </c>
      <c r="M45" s="63" t="s">
        <v>162</v>
      </c>
    </row>
    <row r="46" spans="4:13" x14ac:dyDescent="0.25">
      <c r="K46" s="63" t="s">
        <v>163</v>
      </c>
      <c r="L46" s="108">
        <v>12408461000103</v>
      </c>
      <c r="M46" s="63" t="s">
        <v>164</v>
      </c>
    </row>
    <row r="47" spans="4:13" x14ac:dyDescent="0.25">
      <c r="K47" s="63" t="s">
        <v>165</v>
      </c>
      <c r="L47" s="108">
        <v>12408461000105</v>
      </c>
      <c r="M47" s="63" t="s">
        <v>166</v>
      </c>
    </row>
    <row r="48" spans="4:13" x14ac:dyDescent="0.25">
      <c r="K48" s="63" t="s">
        <v>167</v>
      </c>
      <c r="L48" s="108">
        <v>12408461000106</v>
      </c>
      <c r="M48" s="63" t="s">
        <v>168</v>
      </c>
    </row>
    <row r="49" spans="11:13" x14ac:dyDescent="0.25">
      <c r="K49" s="63" t="s">
        <v>169</v>
      </c>
      <c r="L49" s="108">
        <v>12408461000107</v>
      </c>
      <c r="M49" s="63" t="s">
        <v>170</v>
      </c>
    </row>
    <row r="50" spans="11:13" x14ac:dyDescent="0.25">
      <c r="K50" s="63" t="s">
        <v>171</v>
      </c>
      <c r="L50" s="108">
        <v>12408471000101</v>
      </c>
      <c r="M50" s="63" t="s">
        <v>172</v>
      </c>
    </row>
    <row r="51" spans="11:13" x14ac:dyDescent="0.25">
      <c r="K51" s="63" t="s">
        <v>173</v>
      </c>
      <c r="L51" s="108">
        <v>12408471000103</v>
      </c>
      <c r="M51" s="63" t="s">
        <v>174</v>
      </c>
    </row>
    <row r="52" spans="11:13" x14ac:dyDescent="0.25">
      <c r="K52" s="63" t="s">
        <v>175</v>
      </c>
      <c r="L52" s="108">
        <v>12408471000105</v>
      </c>
      <c r="M52" s="63" t="s">
        <v>176</v>
      </c>
    </row>
    <row r="53" spans="11:13" x14ac:dyDescent="0.25">
      <c r="K53" s="63" t="s">
        <v>177</v>
      </c>
      <c r="L53" s="108">
        <v>12408471000106</v>
      </c>
      <c r="M53" s="63" t="s">
        <v>178</v>
      </c>
    </row>
    <row r="54" spans="11:13" x14ac:dyDescent="0.25">
      <c r="K54" s="63" t="s">
        <v>179</v>
      </c>
      <c r="L54" s="108">
        <v>12408471000107</v>
      </c>
      <c r="M54" s="63" t="s">
        <v>180</v>
      </c>
    </row>
    <row r="55" spans="11:13" x14ac:dyDescent="0.25">
      <c r="K55" s="63" t="s">
        <v>181</v>
      </c>
      <c r="L55" s="108">
        <v>12408481000101</v>
      </c>
      <c r="M55" s="63" t="s">
        <v>182</v>
      </c>
    </row>
    <row r="56" spans="11:13" x14ac:dyDescent="0.25">
      <c r="K56" s="63" t="s">
        <v>183</v>
      </c>
      <c r="L56" s="108">
        <v>12408481000103</v>
      </c>
      <c r="M56" s="63" t="s">
        <v>184</v>
      </c>
    </row>
    <row r="57" spans="11:13" x14ac:dyDescent="0.25">
      <c r="K57" s="63" t="s">
        <v>185</v>
      </c>
      <c r="L57" s="108">
        <v>12408481000105</v>
      </c>
      <c r="M57" s="63" t="s">
        <v>186</v>
      </c>
    </row>
    <row r="58" spans="11:13" x14ac:dyDescent="0.25">
      <c r="K58" s="63" t="s">
        <v>187</v>
      </c>
      <c r="L58" s="108">
        <v>12408481000106</v>
      </c>
      <c r="M58" s="63" t="s">
        <v>188</v>
      </c>
    </row>
    <row r="59" spans="11:13" x14ac:dyDescent="0.25">
      <c r="K59" s="63" t="s">
        <v>189</v>
      </c>
      <c r="L59" s="108">
        <v>12408481000107</v>
      </c>
      <c r="M59" s="63" t="s">
        <v>190</v>
      </c>
    </row>
  </sheetData>
  <sheetProtection algorithmName="SHA-512" hashValue="ac0k4ECJ8ZxTPUe9I8hLqhV/LFt1IatjhZkKXIdZE5gcfFMeBlMBOiP7IK5f4gbNREHnQPIZOCn7fk+t2AQpjw==" saltValue="za6o8xZaVqxhAOYWZE5ptQ==" spinCount="100000" sheet="1" objects="1" scenarios="1"/>
  <mergeCells count="5">
    <mergeCell ref="C1:D1"/>
    <mergeCell ref="E1:F1"/>
    <mergeCell ref="G1:H1"/>
    <mergeCell ref="A16:B16"/>
    <mergeCell ref="A1:B1"/>
  </mergeCell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58"/>
  <sheetViews>
    <sheetView topLeftCell="A21" zoomScale="85" workbookViewId="0">
      <selection activeCell="E31" sqref="E31"/>
    </sheetView>
  </sheetViews>
  <sheetFormatPr defaultRowHeight="15" x14ac:dyDescent="0.25"/>
  <cols>
    <col min="2" max="2" width="9" customWidth="1"/>
    <col min="3" max="3" width="10.28515625" style="117" customWidth="1"/>
    <col min="4" max="4" width="12" customWidth="1"/>
    <col min="5" max="5" width="14.5703125" customWidth="1"/>
  </cols>
  <sheetData>
    <row r="1" spans="2:5" x14ac:dyDescent="0.25">
      <c r="B1" t="s">
        <v>191</v>
      </c>
      <c r="C1" s="117">
        <v>145</v>
      </c>
      <c r="D1" t="s">
        <v>10</v>
      </c>
      <c r="E1" t="str">
        <f t="shared" ref="E1:E32" si="0">CONCATENATE(B1,C1,D1)</f>
        <v>A1145Белый</v>
      </c>
    </row>
    <row r="2" spans="2:5" x14ac:dyDescent="0.25">
      <c r="B2" t="s">
        <v>191</v>
      </c>
      <c r="C2" s="117">
        <v>145</v>
      </c>
      <c r="D2" t="s">
        <v>25</v>
      </c>
      <c r="E2" t="str">
        <f t="shared" si="0"/>
        <v>A1145Серый</v>
      </c>
    </row>
    <row r="3" spans="2:5" x14ac:dyDescent="0.25">
      <c r="B3" t="s">
        <v>191</v>
      </c>
      <c r="C3" s="117">
        <v>145</v>
      </c>
      <c r="D3" t="s">
        <v>119</v>
      </c>
      <c r="E3" t="str">
        <f t="shared" si="0"/>
        <v>A1145Черный</v>
      </c>
    </row>
    <row r="4" spans="2:5" x14ac:dyDescent="0.25">
      <c r="B4" t="s">
        <v>191</v>
      </c>
      <c r="C4" s="117">
        <v>145</v>
      </c>
      <c r="D4" t="s">
        <v>122</v>
      </c>
      <c r="E4" t="str">
        <f t="shared" si="0"/>
        <v>A1145Мокка</v>
      </c>
    </row>
    <row r="5" spans="2:5" x14ac:dyDescent="0.25">
      <c r="B5" t="s">
        <v>191</v>
      </c>
      <c r="C5" s="117">
        <v>145</v>
      </c>
      <c r="D5" t="s">
        <v>27</v>
      </c>
      <c r="E5" t="str">
        <f t="shared" si="0"/>
        <v>A1145Антрацит</v>
      </c>
    </row>
    <row r="6" spans="2:5" x14ac:dyDescent="0.25">
      <c r="B6" t="s">
        <v>192</v>
      </c>
      <c r="C6" s="117">
        <v>145</v>
      </c>
      <c r="D6" t="s">
        <v>10</v>
      </c>
      <c r="E6" t="str">
        <f t="shared" si="0"/>
        <v>B1145Белый</v>
      </c>
    </row>
    <row r="7" spans="2:5" x14ac:dyDescent="0.25">
      <c r="B7" t="s">
        <v>192</v>
      </c>
      <c r="C7" s="117">
        <v>145</v>
      </c>
      <c r="D7" t="s">
        <v>25</v>
      </c>
      <c r="E7" t="str">
        <f t="shared" si="0"/>
        <v>B1145Серый</v>
      </c>
    </row>
    <row r="8" spans="2:5" x14ac:dyDescent="0.25">
      <c r="B8" t="s">
        <v>192</v>
      </c>
      <c r="C8" s="117">
        <v>145</v>
      </c>
      <c r="D8" t="s">
        <v>119</v>
      </c>
      <c r="E8" t="str">
        <f t="shared" si="0"/>
        <v>B1145Черный</v>
      </c>
    </row>
    <row r="9" spans="2:5" x14ac:dyDescent="0.25">
      <c r="B9" t="s">
        <v>192</v>
      </c>
      <c r="C9" s="117">
        <v>145</v>
      </c>
      <c r="D9" t="s">
        <v>122</v>
      </c>
      <c r="E9" t="str">
        <f t="shared" si="0"/>
        <v>B1145Мокка</v>
      </c>
    </row>
    <row r="10" spans="2:5" x14ac:dyDescent="0.25">
      <c r="B10" t="s">
        <v>192</v>
      </c>
      <c r="C10" s="117">
        <v>145</v>
      </c>
      <c r="D10" t="s">
        <v>27</v>
      </c>
      <c r="E10" t="str">
        <f t="shared" si="0"/>
        <v>B1145Антрацит</v>
      </c>
    </row>
    <row r="11" spans="2:5" x14ac:dyDescent="0.25">
      <c r="B11" t="s">
        <v>193</v>
      </c>
      <c r="C11" s="117">
        <v>145</v>
      </c>
      <c r="D11" t="s">
        <v>10</v>
      </c>
      <c r="E11" t="str">
        <f t="shared" si="0"/>
        <v>C1145Белый</v>
      </c>
    </row>
    <row r="12" spans="2:5" x14ac:dyDescent="0.25">
      <c r="B12" t="s">
        <v>193</v>
      </c>
      <c r="C12" s="117">
        <v>145</v>
      </c>
      <c r="D12" t="s">
        <v>25</v>
      </c>
      <c r="E12" t="str">
        <f t="shared" si="0"/>
        <v>C1145Серый</v>
      </c>
    </row>
    <row r="13" spans="2:5" x14ac:dyDescent="0.25">
      <c r="B13" t="s">
        <v>193</v>
      </c>
      <c r="C13" s="117">
        <v>145</v>
      </c>
      <c r="D13" t="s">
        <v>119</v>
      </c>
      <c r="E13" t="str">
        <f t="shared" si="0"/>
        <v>C1145Черный</v>
      </c>
    </row>
    <row r="14" spans="2:5" x14ac:dyDescent="0.25">
      <c r="B14" t="s">
        <v>193</v>
      </c>
      <c r="C14" s="117">
        <v>145</v>
      </c>
      <c r="D14" t="s">
        <v>122</v>
      </c>
      <c r="E14" t="str">
        <f t="shared" si="0"/>
        <v>C1145Мокка</v>
      </c>
    </row>
    <row r="15" spans="2:5" x14ac:dyDescent="0.25">
      <c r="B15" t="s">
        <v>191</v>
      </c>
      <c r="C15" s="117">
        <v>195</v>
      </c>
      <c r="D15" t="s">
        <v>10</v>
      </c>
      <c r="E15" t="str">
        <f t="shared" si="0"/>
        <v>A1195Белый</v>
      </c>
    </row>
    <row r="16" spans="2:5" x14ac:dyDescent="0.25">
      <c r="B16" t="s">
        <v>191</v>
      </c>
      <c r="C16" s="117">
        <v>195</v>
      </c>
      <c r="D16" t="s">
        <v>25</v>
      </c>
      <c r="E16" t="str">
        <f t="shared" si="0"/>
        <v>A1195Серый</v>
      </c>
    </row>
    <row r="17" spans="2:5" x14ac:dyDescent="0.25">
      <c r="B17" t="s">
        <v>191</v>
      </c>
      <c r="C17" s="117">
        <v>195</v>
      </c>
      <c r="D17" t="s">
        <v>119</v>
      </c>
      <c r="E17" t="str">
        <f t="shared" si="0"/>
        <v>A1195Черный</v>
      </c>
    </row>
    <row r="18" spans="2:5" x14ac:dyDescent="0.25">
      <c r="B18" t="s">
        <v>191</v>
      </c>
      <c r="C18" s="117">
        <v>195</v>
      </c>
      <c r="D18" t="s">
        <v>122</v>
      </c>
      <c r="E18" t="str">
        <f t="shared" si="0"/>
        <v>A1195Мокка</v>
      </c>
    </row>
    <row r="19" spans="2:5" x14ac:dyDescent="0.25">
      <c r="B19" t="s">
        <v>191</v>
      </c>
      <c r="C19" s="117">
        <v>195</v>
      </c>
      <c r="D19" t="s">
        <v>27</v>
      </c>
      <c r="E19" t="str">
        <f t="shared" si="0"/>
        <v>A1195Антрацит</v>
      </c>
    </row>
    <row r="20" spans="2:5" x14ac:dyDescent="0.25">
      <c r="B20" t="s">
        <v>192</v>
      </c>
      <c r="C20" s="117">
        <v>195</v>
      </c>
      <c r="D20" t="s">
        <v>10</v>
      </c>
      <c r="E20" t="str">
        <f t="shared" si="0"/>
        <v>B1195Белый</v>
      </c>
    </row>
    <row r="21" spans="2:5" x14ac:dyDescent="0.25">
      <c r="B21" t="s">
        <v>192</v>
      </c>
      <c r="C21" s="117">
        <v>195</v>
      </c>
      <c r="D21" t="s">
        <v>25</v>
      </c>
      <c r="E21" t="str">
        <f t="shared" si="0"/>
        <v>B1195Серый</v>
      </c>
    </row>
    <row r="22" spans="2:5" x14ac:dyDescent="0.25">
      <c r="B22" t="s">
        <v>192</v>
      </c>
      <c r="C22" s="117">
        <v>195</v>
      </c>
      <c r="D22" t="s">
        <v>119</v>
      </c>
      <c r="E22" t="str">
        <f t="shared" si="0"/>
        <v>B1195Черный</v>
      </c>
    </row>
    <row r="23" spans="2:5" x14ac:dyDescent="0.25">
      <c r="B23" t="s">
        <v>192</v>
      </c>
      <c r="C23" s="117">
        <v>195</v>
      </c>
      <c r="D23" t="s">
        <v>122</v>
      </c>
      <c r="E23" t="str">
        <f t="shared" si="0"/>
        <v>B1195Мокка</v>
      </c>
    </row>
    <row r="24" spans="2:5" x14ac:dyDescent="0.25">
      <c r="B24" t="s">
        <v>192</v>
      </c>
      <c r="C24" s="117">
        <v>195</v>
      </c>
      <c r="D24" t="s">
        <v>27</v>
      </c>
      <c r="E24" t="str">
        <f t="shared" si="0"/>
        <v>B1195Антрацит</v>
      </c>
    </row>
    <row r="25" spans="2:5" x14ac:dyDescent="0.25">
      <c r="B25" t="s">
        <v>193</v>
      </c>
      <c r="C25" s="117">
        <v>195</v>
      </c>
      <c r="D25" t="s">
        <v>10</v>
      </c>
      <c r="E25" t="str">
        <f t="shared" si="0"/>
        <v>C1195Белый</v>
      </c>
    </row>
    <row r="26" spans="2:5" x14ac:dyDescent="0.25">
      <c r="B26" t="s">
        <v>193</v>
      </c>
      <c r="C26" s="117">
        <v>195</v>
      </c>
      <c r="D26" t="s">
        <v>25</v>
      </c>
      <c r="E26" t="str">
        <f t="shared" si="0"/>
        <v>C1195Серый</v>
      </c>
    </row>
    <row r="27" spans="2:5" x14ac:dyDescent="0.25">
      <c r="B27" t="s">
        <v>193</v>
      </c>
      <c r="C27" s="117">
        <v>195</v>
      </c>
      <c r="D27" t="s">
        <v>119</v>
      </c>
      <c r="E27" t="str">
        <f t="shared" si="0"/>
        <v>C1195Черный</v>
      </c>
    </row>
    <row r="28" spans="2:5" x14ac:dyDescent="0.25">
      <c r="B28" t="s">
        <v>193</v>
      </c>
      <c r="C28" s="117">
        <v>195</v>
      </c>
      <c r="D28" t="s">
        <v>122</v>
      </c>
      <c r="E28" t="str">
        <f t="shared" si="0"/>
        <v>C1195Мокка</v>
      </c>
    </row>
    <row r="29" spans="2:5" x14ac:dyDescent="0.25">
      <c r="B29" t="s">
        <v>193</v>
      </c>
      <c r="C29" s="117">
        <v>195</v>
      </c>
      <c r="D29" t="s">
        <v>27</v>
      </c>
      <c r="E29" t="str">
        <f t="shared" si="0"/>
        <v>C1195Антрацит</v>
      </c>
    </row>
    <row r="30" spans="2:5" x14ac:dyDescent="0.25">
      <c r="B30" t="s">
        <v>191</v>
      </c>
      <c r="C30" s="117">
        <v>237</v>
      </c>
      <c r="D30" t="s">
        <v>10</v>
      </c>
      <c r="E30" t="str">
        <f t="shared" si="0"/>
        <v>A1237Белый</v>
      </c>
    </row>
    <row r="31" spans="2:5" x14ac:dyDescent="0.25">
      <c r="B31" t="s">
        <v>191</v>
      </c>
      <c r="C31" s="117">
        <v>237</v>
      </c>
      <c r="D31" t="s">
        <v>25</v>
      </c>
      <c r="E31" t="str">
        <f t="shared" si="0"/>
        <v>A1237Серый</v>
      </c>
    </row>
    <row r="32" spans="2:5" x14ac:dyDescent="0.25">
      <c r="B32" t="s">
        <v>191</v>
      </c>
      <c r="C32" s="117">
        <v>237</v>
      </c>
      <c r="D32" t="s">
        <v>119</v>
      </c>
      <c r="E32" t="str">
        <f t="shared" si="0"/>
        <v>A1237Черный</v>
      </c>
    </row>
    <row r="33" spans="2:5" x14ac:dyDescent="0.25">
      <c r="B33" t="s">
        <v>191</v>
      </c>
      <c r="C33" s="117">
        <v>237</v>
      </c>
      <c r="D33" t="s">
        <v>122</v>
      </c>
      <c r="E33" t="str">
        <f t="shared" ref="E33:E58" si="1">CONCATENATE(B33,C33,D33)</f>
        <v>A1237Мокка</v>
      </c>
    </row>
    <row r="34" spans="2:5" x14ac:dyDescent="0.25">
      <c r="B34" t="s">
        <v>191</v>
      </c>
      <c r="C34" s="117">
        <v>237</v>
      </c>
      <c r="D34" t="s">
        <v>27</v>
      </c>
      <c r="E34" t="str">
        <f t="shared" si="1"/>
        <v>A1237Антрацит</v>
      </c>
    </row>
    <row r="35" spans="2:5" x14ac:dyDescent="0.25">
      <c r="B35" t="s">
        <v>192</v>
      </c>
      <c r="C35" s="117">
        <v>237</v>
      </c>
      <c r="D35" t="s">
        <v>10</v>
      </c>
      <c r="E35" t="str">
        <f t="shared" si="1"/>
        <v>B1237Белый</v>
      </c>
    </row>
    <row r="36" spans="2:5" x14ac:dyDescent="0.25">
      <c r="B36" t="s">
        <v>192</v>
      </c>
      <c r="C36" s="117">
        <v>237</v>
      </c>
      <c r="D36" t="s">
        <v>25</v>
      </c>
      <c r="E36" t="str">
        <f t="shared" si="1"/>
        <v>B1237Серый</v>
      </c>
    </row>
    <row r="37" spans="2:5" x14ac:dyDescent="0.25">
      <c r="B37" t="s">
        <v>192</v>
      </c>
      <c r="C37" s="117">
        <v>237</v>
      </c>
      <c r="D37" t="s">
        <v>119</v>
      </c>
      <c r="E37" t="str">
        <f t="shared" si="1"/>
        <v>B1237Черный</v>
      </c>
    </row>
    <row r="38" spans="2:5" x14ac:dyDescent="0.25">
      <c r="B38" t="s">
        <v>192</v>
      </c>
      <c r="C38" s="117">
        <v>237</v>
      </c>
      <c r="D38" t="s">
        <v>122</v>
      </c>
      <c r="E38" t="str">
        <f t="shared" si="1"/>
        <v>B1237Мокка</v>
      </c>
    </row>
    <row r="39" spans="2:5" x14ac:dyDescent="0.25">
      <c r="B39" t="s">
        <v>192</v>
      </c>
      <c r="C39" s="117">
        <v>237</v>
      </c>
      <c r="D39" t="s">
        <v>27</v>
      </c>
      <c r="E39" t="str">
        <f t="shared" si="1"/>
        <v>B1237Антрацит</v>
      </c>
    </row>
    <row r="40" spans="2:5" x14ac:dyDescent="0.25">
      <c r="B40" t="s">
        <v>193</v>
      </c>
      <c r="C40" s="117">
        <v>237</v>
      </c>
      <c r="D40" t="s">
        <v>10</v>
      </c>
      <c r="E40" t="str">
        <f t="shared" si="1"/>
        <v>C1237Белый</v>
      </c>
    </row>
    <row r="41" spans="2:5" x14ac:dyDescent="0.25">
      <c r="B41" t="s">
        <v>193</v>
      </c>
      <c r="C41" s="117">
        <v>237</v>
      </c>
      <c r="D41" t="s">
        <v>25</v>
      </c>
      <c r="E41" t="str">
        <f t="shared" si="1"/>
        <v>C1237Серый</v>
      </c>
    </row>
    <row r="42" spans="2:5" x14ac:dyDescent="0.25">
      <c r="B42" t="s">
        <v>193</v>
      </c>
      <c r="C42" s="117">
        <v>237</v>
      </c>
      <c r="D42" t="s">
        <v>119</v>
      </c>
      <c r="E42" t="str">
        <f t="shared" si="1"/>
        <v>C1237Черный</v>
      </c>
    </row>
    <row r="43" spans="2:5" x14ac:dyDescent="0.25">
      <c r="B43" t="s">
        <v>193</v>
      </c>
      <c r="C43" s="117">
        <v>237</v>
      </c>
      <c r="D43" t="s">
        <v>122</v>
      </c>
      <c r="E43" t="str">
        <f t="shared" si="1"/>
        <v>C1237Мокка</v>
      </c>
    </row>
    <row r="44" spans="2:5" x14ac:dyDescent="0.25">
      <c r="B44" t="s">
        <v>191</v>
      </c>
      <c r="C44" s="117">
        <v>345</v>
      </c>
      <c r="D44" t="s">
        <v>10</v>
      </c>
      <c r="E44" t="str">
        <f t="shared" si="1"/>
        <v>A1345Белый</v>
      </c>
    </row>
    <row r="45" spans="2:5" x14ac:dyDescent="0.25">
      <c r="B45" t="s">
        <v>191</v>
      </c>
      <c r="C45" s="117">
        <v>345</v>
      </c>
      <c r="D45" t="s">
        <v>25</v>
      </c>
      <c r="E45" t="str">
        <f t="shared" si="1"/>
        <v>A1345Серый</v>
      </c>
    </row>
    <row r="46" spans="2:5" x14ac:dyDescent="0.25">
      <c r="B46" t="s">
        <v>191</v>
      </c>
      <c r="C46" s="117">
        <v>345</v>
      </c>
      <c r="D46" t="s">
        <v>119</v>
      </c>
      <c r="E46" t="str">
        <f t="shared" si="1"/>
        <v>A1345Черный</v>
      </c>
    </row>
    <row r="47" spans="2:5" x14ac:dyDescent="0.25">
      <c r="B47" t="s">
        <v>191</v>
      </c>
      <c r="C47" s="117">
        <v>345</v>
      </c>
      <c r="D47" t="s">
        <v>122</v>
      </c>
      <c r="E47" t="str">
        <f t="shared" si="1"/>
        <v>A1345Мокка</v>
      </c>
    </row>
    <row r="48" spans="2:5" x14ac:dyDescent="0.25">
      <c r="B48" t="s">
        <v>191</v>
      </c>
      <c r="C48" s="117">
        <v>345</v>
      </c>
      <c r="D48" t="s">
        <v>27</v>
      </c>
      <c r="E48" t="str">
        <f t="shared" si="1"/>
        <v>A1345Антрацит</v>
      </c>
    </row>
    <row r="49" spans="2:5" x14ac:dyDescent="0.25">
      <c r="B49" t="s">
        <v>192</v>
      </c>
      <c r="C49" s="117">
        <v>345</v>
      </c>
      <c r="D49" t="s">
        <v>10</v>
      </c>
      <c r="E49" t="str">
        <f t="shared" si="1"/>
        <v>B1345Белый</v>
      </c>
    </row>
    <row r="50" spans="2:5" x14ac:dyDescent="0.25">
      <c r="B50" t="s">
        <v>192</v>
      </c>
      <c r="C50" s="117">
        <v>345</v>
      </c>
      <c r="D50" t="s">
        <v>25</v>
      </c>
      <c r="E50" t="str">
        <f t="shared" si="1"/>
        <v>B1345Серый</v>
      </c>
    </row>
    <row r="51" spans="2:5" x14ac:dyDescent="0.25">
      <c r="B51" t="s">
        <v>192</v>
      </c>
      <c r="C51" s="117">
        <v>345</v>
      </c>
      <c r="D51" t="s">
        <v>119</v>
      </c>
      <c r="E51" t="str">
        <f t="shared" si="1"/>
        <v>B1345Черный</v>
      </c>
    </row>
    <row r="52" spans="2:5" x14ac:dyDescent="0.25">
      <c r="B52" t="s">
        <v>192</v>
      </c>
      <c r="C52" s="117">
        <v>345</v>
      </c>
      <c r="D52" t="s">
        <v>122</v>
      </c>
      <c r="E52" t="str">
        <f t="shared" si="1"/>
        <v>B1345Мокка</v>
      </c>
    </row>
    <row r="53" spans="2:5" x14ac:dyDescent="0.25">
      <c r="B53" t="s">
        <v>192</v>
      </c>
      <c r="C53" s="117">
        <v>345</v>
      </c>
      <c r="D53" t="s">
        <v>27</v>
      </c>
      <c r="E53" t="str">
        <f t="shared" si="1"/>
        <v>B1345Антрацит</v>
      </c>
    </row>
    <row r="54" spans="2:5" x14ac:dyDescent="0.25">
      <c r="B54" t="s">
        <v>193</v>
      </c>
      <c r="C54" s="117">
        <v>345</v>
      </c>
      <c r="D54" t="s">
        <v>10</v>
      </c>
      <c r="E54" t="str">
        <f t="shared" si="1"/>
        <v>C1345Белый</v>
      </c>
    </row>
    <row r="55" spans="2:5" x14ac:dyDescent="0.25">
      <c r="B55" t="s">
        <v>193</v>
      </c>
      <c r="C55" s="117">
        <v>345</v>
      </c>
      <c r="D55" t="s">
        <v>25</v>
      </c>
      <c r="E55" t="str">
        <f t="shared" si="1"/>
        <v>C1345Серый</v>
      </c>
    </row>
    <row r="56" spans="2:5" x14ac:dyDescent="0.25">
      <c r="B56" t="s">
        <v>193</v>
      </c>
      <c r="C56" s="117">
        <v>345</v>
      </c>
      <c r="D56" t="s">
        <v>119</v>
      </c>
      <c r="E56" t="str">
        <f t="shared" si="1"/>
        <v>C1345Черный</v>
      </c>
    </row>
    <row r="57" spans="2:5" x14ac:dyDescent="0.25">
      <c r="B57" t="s">
        <v>193</v>
      </c>
      <c r="C57" s="117">
        <v>345</v>
      </c>
      <c r="D57" t="s">
        <v>122</v>
      </c>
      <c r="E57" t="str">
        <f t="shared" si="1"/>
        <v>C1345Мокка</v>
      </c>
    </row>
    <row r="58" spans="2:5" x14ac:dyDescent="0.25">
      <c r="B58" t="s">
        <v>193</v>
      </c>
      <c r="C58" s="117">
        <v>345</v>
      </c>
      <c r="D58" t="s">
        <v>27</v>
      </c>
      <c r="E58" t="str">
        <f t="shared" si="1"/>
        <v>C1345Антрацит</v>
      </c>
    </row>
  </sheetData>
  <sheetProtection algorithmName="SHA-512" hashValue="ZDKlSrkOyUQKILUzUE77YRmHdx35Kgy8rVtEoS7eSsSMEVFt+CnWhveRL8THU6WRsZJtLhbNLQW2HY0QNHBYfQ==" saltValue="hYc9/1YKgE/9NlkUGBp1mQ==" spinCount="100000" sheet="1" objects="1" scenarios="1"/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352"/>
  <sheetViews>
    <sheetView workbookViewId="0">
      <selection activeCell="AP12" sqref="AP12"/>
    </sheetView>
  </sheetViews>
  <sheetFormatPr defaultColWidth="8.85546875" defaultRowHeight="15" x14ac:dyDescent="0.25"/>
  <cols>
    <col min="1" max="1" width="4" style="63" customWidth="1"/>
    <col min="2" max="2" width="11.140625" style="63" hidden="1" customWidth="1"/>
    <col min="3" max="3" width="9.5703125" style="63" hidden="1" customWidth="1"/>
    <col min="4" max="4" width="10.140625" style="63" hidden="1" customWidth="1"/>
    <col min="5" max="10" width="8.85546875" style="63" hidden="1" customWidth="1"/>
    <col min="11" max="17" width="0" style="63" hidden="1" customWidth="1"/>
    <col min="18" max="18" width="10.7109375" style="63" hidden="1" customWidth="1"/>
    <col min="19" max="19" width="6.42578125" style="63" hidden="1" customWidth="1"/>
    <col min="20" max="20" width="0" style="63" hidden="1" customWidth="1"/>
    <col min="21" max="21" width="22.140625" style="63" hidden="1" customWidth="1"/>
    <col min="22" max="22" width="18.42578125" style="63" hidden="1" customWidth="1"/>
    <col min="23" max="23" width="0" style="63" hidden="1" customWidth="1"/>
    <col min="24" max="24" width="8.85546875" style="63" hidden="1" customWidth="1"/>
    <col min="25" max="25" width="16.85546875" style="63" hidden="1" customWidth="1"/>
    <col min="26" max="26" width="0" style="63" hidden="1" customWidth="1"/>
    <col min="27" max="27" width="16.85546875" style="63" hidden="1" customWidth="1"/>
    <col min="28" max="31" width="0" style="63" hidden="1" customWidth="1"/>
    <col min="32" max="16384" width="8.85546875" style="63"/>
  </cols>
  <sheetData>
    <row r="1" spans="2:28" x14ac:dyDescent="0.25">
      <c r="B1" s="63" t="s">
        <v>194</v>
      </c>
      <c r="C1" s="63" t="s">
        <v>195</v>
      </c>
      <c r="D1" s="63" t="s">
        <v>196</v>
      </c>
      <c r="E1" s="63" t="s">
        <v>197</v>
      </c>
      <c r="G1" s="63" t="s">
        <v>198</v>
      </c>
      <c r="I1" s="63" t="s">
        <v>199</v>
      </c>
      <c r="K1" s="63" t="s">
        <v>200</v>
      </c>
      <c r="M1" s="118" t="s">
        <v>199</v>
      </c>
      <c r="N1" s="118"/>
      <c r="O1" s="118" t="s">
        <v>200</v>
      </c>
      <c r="P1" s="118"/>
      <c r="Q1" s="63" t="s">
        <v>63</v>
      </c>
      <c r="R1" s="63" t="s">
        <v>201</v>
      </c>
    </row>
    <row r="2" spans="2:28" x14ac:dyDescent="0.25">
      <c r="B2" s="63">
        <v>1</v>
      </c>
      <c r="C2" s="63">
        <v>250</v>
      </c>
      <c r="D2" s="63">
        <v>260</v>
      </c>
      <c r="E2" s="63">
        <v>1</v>
      </c>
      <c r="F2" s="63">
        <v>1.81</v>
      </c>
      <c r="G2" s="63">
        <v>1.81</v>
      </c>
      <c r="H2" s="63">
        <v>3.08</v>
      </c>
      <c r="I2" s="63">
        <v>3.08</v>
      </c>
      <c r="J2" s="63">
        <v>5.2</v>
      </c>
      <c r="K2" s="63">
        <v>5.2</v>
      </c>
      <c r="L2" s="63">
        <v>6.92</v>
      </c>
      <c r="M2" s="118">
        <v>6.16</v>
      </c>
      <c r="N2" s="118">
        <v>10.4</v>
      </c>
      <c r="O2" s="118">
        <v>10.4</v>
      </c>
      <c r="P2" s="118">
        <v>13.84</v>
      </c>
      <c r="Q2" s="63">
        <v>250</v>
      </c>
      <c r="R2" s="63">
        <v>1</v>
      </c>
      <c r="U2" s="119" t="s">
        <v>63</v>
      </c>
      <c r="V2" s="119">
        <f>'Slim-Mech'!C9</f>
        <v>350</v>
      </c>
      <c r="W2" s="63">
        <f>VLOOKUP(V2,Q:R,2,0)</f>
        <v>10</v>
      </c>
      <c r="Y2" s="120" t="s">
        <v>202</v>
      </c>
      <c r="Z2" s="119"/>
      <c r="AA2" s="120" t="s">
        <v>203</v>
      </c>
      <c r="AB2" s="119"/>
    </row>
    <row r="3" spans="2:28" x14ac:dyDescent="0.25">
      <c r="B3" s="63">
        <v>2</v>
      </c>
      <c r="C3" s="63">
        <v>261</v>
      </c>
      <c r="D3" s="63">
        <v>270</v>
      </c>
      <c r="E3" s="63">
        <v>0.97</v>
      </c>
      <c r="F3" s="63">
        <v>1.76</v>
      </c>
      <c r="G3" s="63">
        <v>1.76</v>
      </c>
      <c r="H3" s="63">
        <v>2.97</v>
      </c>
      <c r="I3" s="63">
        <v>2.97</v>
      </c>
      <c r="J3" s="63">
        <v>5</v>
      </c>
      <c r="K3" s="63">
        <v>5</v>
      </c>
      <c r="L3" s="63">
        <v>6.67</v>
      </c>
      <c r="M3" s="118">
        <v>5.94</v>
      </c>
      <c r="N3" s="118">
        <v>10</v>
      </c>
      <c r="O3" s="118">
        <v>10</v>
      </c>
      <c r="P3" s="118">
        <v>13.34</v>
      </c>
      <c r="Q3" s="63">
        <v>251</v>
      </c>
      <c r="R3" s="63">
        <v>1</v>
      </c>
      <c r="U3" s="119" t="s">
        <v>204</v>
      </c>
      <c r="V3" s="119">
        <f>'Slim-Mech'!C11</f>
        <v>600</v>
      </c>
      <c r="Y3" s="119" t="s">
        <v>53</v>
      </c>
      <c r="Z3" s="119" t="s">
        <v>197</v>
      </c>
      <c r="AA3" s="119" t="s">
        <v>56</v>
      </c>
      <c r="AB3" s="119" t="s">
        <v>197</v>
      </c>
    </row>
    <row r="4" spans="2:28" x14ac:dyDescent="0.25">
      <c r="B4" s="63">
        <v>3</v>
      </c>
      <c r="C4" s="63">
        <v>271</v>
      </c>
      <c r="D4" s="63">
        <v>280</v>
      </c>
      <c r="E4" s="63">
        <v>0.93</v>
      </c>
      <c r="F4" s="63">
        <v>1.67</v>
      </c>
      <c r="G4" s="63">
        <v>1.67</v>
      </c>
      <c r="H4" s="63">
        <v>2.79</v>
      </c>
      <c r="I4" s="63">
        <v>2.79</v>
      </c>
      <c r="J4" s="63">
        <v>4.82</v>
      </c>
      <c r="K4" s="63">
        <v>4.82</v>
      </c>
      <c r="L4" s="63">
        <v>6.43</v>
      </c>
      <c r="M4" s="118">
        <v>5.58</v>
      </c>
      <c r="N4" s="118">
        <v>9.64</v>
      </c>
      <c r="O4" s="118">
        <v>9.64</v>
      </c>
      <c r="P4" s="118">
        <v>12.86</v>
      </c>
      <c r="Q4" s="63">
        <v>252</v>
      </c>
      <c r="R4" s="63">
        <v>1</v>
      </c>
      <c r="U4" s="119" t="s">
        <v>205</v>
      </c>
      <c r="V4" s="119">
        <f>'Slim-Mech'!C15</f>
        <v>19</v>
      </c>
      <c r="Y4" s="119" t="s">
        <v>206</v>
      </c>
      <c r="Z4" s="119" t="s">
        <v>198</v>
      </c>
      <c r="AA4" s="119" t="s">
        <v>207</v>
      </c>
      <c r="AB4" s="119" t="s">
        <v>198</v>
      </c>
    </row>
    <row r="5" spans="2:28" x14ac:dyDescent="0.25">
      <c r="B5" s="63">
        <v>4</v>
      </c>
      <c r="C5" s="63">
        <v>281</v>
      </c>
      <c r="D5" s="63">
        <v>290</v>
      </c>
      <c r="E5" s="63">
        <v>0.89</v>
      </c>
      <c r="F5" s="63">
        <v>1.59</v>
      </c>
      <c r="G5" s="63">
        <v>1.59</v>
      </c>
      <c r="H5" s="63">
        <v>2.69</v>
      </c>
      <c r="I5" s="63">
        <v>2.69</v>
      </c>
      <c r="J5" s="63">
        <v>4.63</v>
      </c>
      <c r="K5" s="63">
        <v>4.63</v>
      </c>
      <c r="L5" s="63">
        <v>6.21</v>
      </c>
      <c r="M5" s="118">
        <v>5.38</v>
      </c>
      <c r="N5" s="118">
        <v>9.26</v>
      </c>
      <c r="O5" s="118">
        <v>9.26</v>
      </c>
      <c r="P5" s="118">
        <v>12.42</v>
      </c>
      <c r="Q5" s="63">
        <v>253</v>
      </c>
      <c r="R5" s="63">
        <v>1</v>
      </c>
      <c r="U5" s="119" t="s">
        <v>208</v>
      </c>
      <c r="V5" s="119">
        <f>VLOOKUP('Slim-Mech'!C13,'Технический Slim-Mech'!Y9:Z12,2,0)</f>
        <v>800</v>
      </c>
      <c r="AA5" s="119" t="s">
        <v>209</v>
      </c>
      <c r="AB5" s="119" t="s">
        <v>199</v>
      </c>
    </row>
    <row r="6" spans="2:28" x14ac:dyDescent="0.25">
      <c r="B6" s="63">
        <v>5</v>
      </c>
      <c r="C6" s="63">
        <v>291</v>
      </c>
      <c r="D6" s="63">
        <v>300</v>
      </c>
      <c r="E6" s="63">
        <v>0.86</v>
      </c>
      <c r="F6" s="63">
        <v>1.5</v>
      </c>
      <c r="G6" s="63">
        <v>1.5</v>
      </c>
      <c r="H6" s="63">
        <v>2.6</v>
      </c>
      <c r="I6" s="63">
        <v>2.6</v>
      </c>
      <c r="J6" s="63">
        <v>4.46</v>
      </c>
      <c r="K6" s="63">
        <v>4.46</v>
      </c>
      <c r="L6" s="63">
        <v>6</v>
      </c>
      <c r="M6" s="118">
        <v>5.2</v>
      </c>
      <c r="N6" s="118">
        <v>8.92</v>
      </c>
      <c r="O6" s="118">
        <v>8.92</v>
      </c>
      <c r="P6" s="118">
        <v>12</v>
      </c>
      <c r="Q6" s="63">
        <v>254</v>
      </c>
      <c r="R6" s="63">
        <v>1</v>
      </c>
      <c r="U6" s="119" t="s">
        <v>210</v>
      </c>
      <c r="V6" s="119">
        <f>V2/1000 * V3/1000 * V5 * V4/1000 +0.1</f>
        <v>3.2920000000000003</v>
      </c>
    </row>
    <row r="7" spans="2:28" x14ac:dyDescent="0.25">
      <c r="B7" s="63">
        <v>6</v>
      </c>
      <c r="C7" s="63">
        <v>301</v>
      </c>
      <c r="D7" s="63">
        <v>310</v>
      </c>
      <c r="E7" s="63">
        <v>0.84</v>
      </c>
      <c r="F7" s="63">
        <v>1.46</v>
      </c>
      <c r="G7" s="63">
        <v>1.46</v>
      </c>
      <c r="H7" s="63">
        <v>2.52</v>
      </c>
      <c r="I7" s="63">
        <v>2.52</v>
      </c>
      <c r="J7" s="63">
        <v>4.32</v>
      </c>
      <c r="K7" s="63">
        <v>4.32</v>
      </c>
      <c r="L7" s="63">
        <v>5.81</v>
      </c>
      <c r="M7" s="118">
        <v>5.04</v>
      </c>
      <c r="N7" s="118">
        <v>8.64</v>
      </c>
      <c r="O7" s="118">
        <v>8.64</v>
      </c>
      <c r="P7" s="118">
        <v>11.62</v>
      </c>
      <c r="Q7" s="63">
        <v>255</v>
      </c>
      <c r="R7" s="63">
        <v>1</v>
      </c>
      <c r="U7" s="119" t="s">
        <v>15</v>
      </c>
      <c r="V7" s="119" t="str">
        <f t="array" aca="1" ref="V7" ca="1">IFERROR(
IF(AND(V6&gt;INDIRECT("E"&amp;V9),V6&lt;INDIRECT("F"&amp;V9)),"A",
IF(AND(V6&gt;INDIRECT("G"&amp;V9),V6&lt;INDIRECT("H"&amp;V9)),"B",
IF(AND(V6&gt;INDIRECT("I"&amp;V9),V6&lt;INDIRECT("J"&amp;V9)),"C",
IF(AND(V6&gt;INDIRECT("K"&amp;V9),V6&lt;INDIRECT("L"&amp;V9)),"D",
IF(AND(V6&gt;INDIRECT("M"&amp;V9),(V6&lt;INDIRECT("N"&amp;V9))),"C1",
IF(AND(V6&gt;INDIRECT("O"&amp;V9),(V6&lt;INDIRECT("P"&amp;V9))),"D1",
"Ошибка")))))),"Ошибка")</f>
        <v>C</v>
      </c>
      <c r="AA7" s="119"/>
    </row>
    <row r="8" spans="2:28" x14ac:dyDescent="0.25">
      <c r="B8" s="63">
        <v>7</v>
      </c>
      <c r="C8" s="63">
        <v>311</v>
      </c>
      <c r="D8" s="63">
        <v>320</v>
      </c>
      <c r="E8" s="63">
        <v>0.81</v>
      </c>
      <c r="F8" s="63">
        <v>1.43</v>
      </c>
      <c r="G8" s="63">
        <v>1.43</v>
      </c>
      <c r="H8" s="63">
        <v>2.44</v>
      </c>
      <c r="I8" s="63">
        <v>2.44</v>
      </c>
      <c r="J8" s="63">
        <v>4.1900000000000004</v>
      </c>
      <c r="K8" s="63">
        <v>4.1900000000000004</v>
      </c>
      <c r="L8" s="63">
        <v>5.63</v>
      </c>
      <c r="M8" s="118">
        <v>4.88</v>
      </c>
      <c r="N8" s="118">
        <v>8.3800000000000008</v>
      </c>
      <c r="O8" s="118">
        <v>8.3800000000000008</v>
      </c>
      <c r="P8" s="118">
        <v>11.26</v>
      </c>
      <c r="Q8" s="63">
        <v>256</v>
      </c>
      <c r="R8" s="63">
        <v>1</v>
      </c>
      <c r="U8" s="121" t="s">
        <v>211</v>
      </c>
      <c r="V8" s="119">
        <f ca="1">IF(OR(V7="C1",V7="D1"),1,0)</f>
        <v>0</v>
      </c>
      <c r="Y8" s="119" t="s">
        <v>208</v>
      </c>
      <c r="Z8" s="122"/>
      <c r="AA8" s="120" t="s">
        <v>212</v>
      </c>
    </row>
    <row r="9" spans="2:28" x14ac:dyDescent="0.25">
      <c r="B9" s="63">
        <v>8</v>
      </c>
      <c r="C9" s="63">
        <v>321</v>
      </c>
      <c r="D9" s="63">
        <v>330</v>
      </c>
      <c r="E9" s="63">
        <v>0.78</v>
      </c>
      <c r="F9" s="63">
        <v>1.4</v>
      </c>
      <c r="G9" s="63">
        <v>1.4</v>
      </c>
      <c r="H9" s="63">
        <v>2.37</v>
      </c>
      <c r="I9" s="63">
        <v>2.37</v>
      </c>
      <c r="J9" s="63">
        <v>4.05</v>
      </c>
      <c r="K9" s="63">
        <v>4.05</v>
      </c>
      <c r="L9" s="63">
        <v>5.46</v>
      </c>
      <c r="M9" s="118">
        <v>4.74</v>
      </c>
      <c r="N9" s="118">
        <v>8.1</v>
      </c>
      <c r="O9" s="118">
        <v>8.1</v>
      </c>
      <c r="P9" s="118">
        <v>10.92</v>
      </c>
      <c r="Q9" s="63">
        <v>257</v>
      </c>
      <c r="R9" s="63">
        <v>1</v>
      </c>
      <c r="U9" s="120" t="s">
        <v>213</v>
      </c>
      <c r="V9" s="119">
        <f>MATCH(W2,B:B,0)</f>
        <v>11</v>
      </c>
      <c r="Y9" s="119" t="s">
        <v>32</v>
      </c>
      <c r="Z9" s="122">
        <v>720</v>
      </c>
      <c r="AA9" s="119">
        <v>16</v>
      </c>
    </row>
    <row r="10" spans="2:28" x14ac:dyDescent="0.25">
      <c r="B10" s="63">
        <v>9</v>
      </c>
      <c r="C10" s="63">
        <v>331</v>
      </c>
      <c r="D10" s="63">
        <v>340</v>
      </c>
      <c r="E10" s="63">
        <v>0.76</v>
      </c>
      <c r="F10" s="63">
        <v>1.37</v>
      </c>
      <c r="G10" s="63">
        <v>1.37</v>
      </c>
      <c r="H10" s="63">
        <v>2.2999999999999998</v>
      </c>
      <c r="I10" s="63">
        <v>2.2999999999999998</v>
      </c>
      <c r="J10" s="63">
        <v>3.92</v>
      </c>
      <c r="K10" s="63">
        <v>3.92</v>
      </c>
      <c r="L10" s="63">
        <v>5.3</v>
      </c>
      <c r="M10" s="118">
        <v>4.5999999999999996</v>
      </c>
      <c r="N10" s="118">
        <v>7.84</v>
      </c>
      <c r="O10" s="118">
        <v>7.84</v>
      </c>
      <c r="P10" s="118">
        <v>10.6</v>
      </c>
      <c r="Q10" s="63">
        <v>258</v>
      </c>
      <c r="R10" s="63">
        <v>1</v>
      </c>
      <c r="Y10" s="119" t="s">
        <v>2</v>
      </c>
      <c r="Z10" s="119">
        <v>800</v>
      </c>
      <c r="AA10" s="119">
        <v>17</v>
      </c>
    </row>
    <row r="11" spans="2:28" x14ac:dyDescent="0.25">
      <c r="B11" s="63">
        <v>10</v>
      </c>
      <c r="C11" s="63">
        <v>341</v>
      </c>
      <c r="D11" s="63">
        <v>350</v>
      </c>
      <c r="E11" s="63">
        <v>0.74</v>
      </c>
      <c r="F11" s="63">
        <v>1.33</v>
      </c>
      <c r="G11" s="63">
        <v>1.33</v>
      </c>
      <c r="H11" s="63">
        <v>2.21</v>
      </c>
      <c r="I11" s="63">
        <v>2.21</v>
      </c>
      <c r="J11" s="63">
        <v>3.8</v>
      </c>
      <c r="K11" s="63">
        <v>3.8</v>
      </c>
      <c r="L11" s="63">
        <v>5.14</v>
      </c>
      <c r="M11" s="118">
        <v>4.42</v>
      </c>
      <c r="N11" s="118">
        <v>7.6</v>
      </c>
      <c r="O11" s="118">
        <v>7.6</v>
      </c>
      <c r="P11" s="118">
        <v>10.28</v>
      </c>
      <c r="Q11" s="63">
        <v>259</v>
      </c>
      <c r="R11" s="63">
        <v>1</v>
      </c>
      <c r="T11" s="119" t="s">
        <v>197</v>
      </c>
      <c r="U11" s="123">
        <v>12427620008001</v>
      </c>
      <c r="V11" s="119" t="s">
        <v>214</v>
      </c>
      <c r="Y11" s="119" t="s">
        <v>116</v>
      </c>
      <c r="Z11" s="119">
        <v>585</v>
      </c>
      <c r="AA11" s="119">
        <v>18</v>
      </c>
    </row>
    <row r="12" spans="2:28" x14ac:dyDescent="0.25">
      <c r="B12" s="63">
        <v>11</v>
      </c>
      <c r="C12" s="63">
        <v>351</v>
      </c>
      <c r="D12" s="63">
        <v>360</v>
      </c>
      <c r="E12" s="63">
        <v>0.72</v>
      </c>
      <c r="F12" s="63">
        <v>1.28</v>
      </c>
      <c r="G12" s="63">
        <v>1.28</v>
      </c>
      <c r="H12" s="63">
        <v>2.15</v>
      </c>
      <c r="I12" s="63">
        <v>2.15</v>
      </c>
      <c r="J12" s="63">
        <v>3.67</v>
      </c>
      <c r="K12" s="63">
        <v>3.67</v>
      </c>
      <c r="L12" s="63">
        <v>5</v>
      </c>
      <c r="M12" s="118">
        <v>4.3</v>
      </c>
      <c r="N12" s="118">
        <v>7.34</v>
      </c>
      <c r="O12" s="118">
        <v>7.34</v>
      </c>
      <c r="P12" s="118">
        <v>10</v>
      </c>
      <c r="Q12" s="63">
        <v>260</v>
      </c>
      <c r="R12" s="63">
        <v>1</v>
      </c>
      <c r="T12" s="119" t="s">
        <v>198</v>
      </c>
      <c r="U12" s="123">
        <v>12427720008001</v>
      </c>
      <c r="V12" s="119" t="s">
        <v>215</v>
      </c>
      <c r="Y12" s="119" t="s">
        <v>39</v>
      </c>
      <c r="Z12" s="119">
        <v>520</v>
      </c>
      <c r="AA12" s="119">
        <v>19</v>
      </c>
    </row>
    <row r="13" spans="2:28" x14ac:dyDescent="0.25">
      <c r="B13" s="63">
        <v>12</v>
      </c>
      <c r="C13" s="63">
        <v>361</v>
      </c>
      <c r="D13" s="63">
        <v>370</v>
      </c>
      <c r="E13" s="63">
        <v>0.7</v>
      </c>
      <c r="F13" s="63">
        <v>1.23</v>
      </c>
      <c r="G13" s="63">
        <v>1.23</v>
      </c>
      <c r="H13" s="63">
        <v>2.09</v>
      </c>
      <c r="I13" s="63">
        <v>2.09</v>
      </c>
      <c r="J13" s="63">
        <v>3.54</v>
      </c>
      <c r="K13" s="63">
        <v>3.54</v>
      </c>
      <c r="L13" s="63">
        <v>4.87</v>
      </c>
      <c r="M13" s="118">
        <v>4.18</v>
      </c>
      <c r="N13" s="118">
        <v>7.08</v>
      </c>
      <c r="O13" s="118">
        <v>7.08</v>
      </c>
      <c r="P13" s="118">
        <v>9.74</v>
      </c>
      <c r="Q13" s="63">
        <v>261</v>
      </c>
      <c r="R13" s="63">
        <v>2</v>
      </c>
      <c r="T13" s="119" t="s">
        <v>199</v>
      </c>
      <c r="U13" s="123">
        <v>12427820008001</v>
      </c>
      <c r="V13" s="119" t="s">
        <v>216</v>
      </c>
      <c r="AA13" s="119">
        <v>20</v>
      </c>
    </row>
    <row r="14" spans="2:28" x14ac:dyDescent="0.25">
      <c r="B14" s="63">
        <v>13</v>
      </c>
      <c r="C14" s="63">
        <v>371</v>
      </c>
      <c r="D14" s="63">
        <v>380</v>
      </c>
      <c r="E14" s="63">
        <v>0.68</v>
      </c>
      <c r="F14" s="63">
        <v>1.2</v>
      </c>
      <c r="G14" s="63">
        <v>1.2</v>
      </c>
      <c r="H14" s="63">
        <v>2.0299999999999998</v>
      </c>
      <c r="I14" s="63">
        <v>2.0299999999999998</v>
      </c>
      <c r="J14" s="63">
        <v>3.42</v>
      </c>
      <c r="K14" s="63">
        <v>3.42</v>
      </c>
      <c r="L14" s="63">
        <v>4.74</v>
      </c>
      <c r="M14" s="118">
        <v>4.0599999999999996</v>
      </c>
      <c r="N14" s="118">
        <v>6.84</v>
      </c>
      <c r="O14" s="118">
        <v>6.84</v>
      </c>
      <c r="P14" s="118">
        <v>9.48</v>
      </c>
      <c r="Q14" s="63">
        <v>262</v>
      </c>
      <c r="R14" s="63">
        <v>2</v>
      </c>
      <c r="T14" s="119" t="s">
        <v>200</v>
      </c>
      <c r="U14" s="123">
        <v>12427420008001</v>
      </c>
      <c r="V14" s="119" t="s">
        <v>217</v>
      </c>
      <c r="AA14" s="119">
        <v>21</v>
      </c>
    </row>
    <row r="15" spans="2:28" x14ac:dyDescent="0.25">
      <c r="B15" s="63">
        <v>14</v>
      </c>
      <c r="C15" s="63">
        <v>381</v>
      </c>
      <c r="D15" s="63">
        <v>390</v>
      </c>
      <c r="E15" s="63">
        <v>0.66</v>
      </c>
      <c r="F15" s="63">
        <v>1.17</v>
      </c>
      <c r="G15" s="63">
        <v>1.17</v>
      </c>
      <c r="H15" s="63">
        <v>1.98</v>
      </c>
      <c r="I15" s="63">
        <v>1.98</v>
      </c>
      <c r="J15" s="63">
        <v>3.33</v>
      </c>
      <c r="K15" s="63">
        <v>3.33</v>
      </c>
      <c r="L15" s="63">
        <v>4.62</v>
      </c>
      <c r="M15" s="118">
        <v>3.96</v>
      </c>
      <c r="N15" s="118">
        <v>6.66</v>
      </c>
      <c r="O15" s="118">
        <v>6.66</v>
      </c>
      <c r="P15" s="118">
        <v>9.24</v>
      </c>
      <c r="Q15" s="63">
        <v>263</v>
      </c>
      <c r="R15" s="63">
        <v>2</v>
      </c>
      <c r="T15" s="119" t="s">
        <v>193</v>
      </c>
      <c r="U15" s="123">
        <v>12427820008001</v>
      </c>
      <c r="V15" s="119" t="s">
        <v>216</v>
      </c>
      <c r="AA15" s="119">
        <v>22</v>
      </c>
    </row>
    <row r="16" spans="2:28" x14ac:dyDescent="0.25">
      <c r="B16" s="63">
        <v>15</v>
      </c>
      <c r="C16" s="63">
        <v>391</v>
      </c>
      <c r="D16" s="63">
        <v>400</v>
      </c>
      <c r="E16" s="63">
        <v>0.64</v>
      </c>
      <c r="F16" s="63">
        <v>1.1499999999999999</v>
      </c>
      <c r="G16" s="63">
        <v>1.1499999999999999</v>
      </c>
      <c r="H16" s="63">
        <v>1.93</v>
      </c>
      <c r="I16" s="63">
        <v>1.93</v>
      </c>
      <c r="J16" s="63">
        <v>3.25</v>
      </c>
      <c r="K16" s="63">
        <v>3.25</v>
      </c>
      <c r="L16" s="63">
        <v>4.5</v>
      </c>
      <c r="M16" s="118">
        <v>3.86</v>
      </c>
      <c r="N16" s="118">
        <v>6.5</v>
      </c>
      <c r="O16" s="118">
        <v>6.5</v>
      </c>
      <c r="P16" s="118">
        <v>9</v>
      </c>
      <c r="Q16" s="63">
        <v>264</v>
      </c>
      <c r="R16" s="63">
        <v>2</v>
      </c>
      <c r="T16" s="119" t="s">
        <v>218</v>
      </c>
      <c r="U16" s="123">
        <v>12427420008001</v>
      </c>
      <c r="V16" s="119" t="s">
        <v>217</v>
      </c>
      <c r="AA16" s="119">
        <v>23</v>
      </c>
    </row>
    <row r="17" spans="2:27" x14ac:dyDescent="0.25">
      <c r="B17" s="63">
        <v>16</v>
      </c>
      <c r="C17" s="63">
        <v>401</v>
      </c>
      <c r="D17" s="63">
        <v>410</v>
      </c>
      <c r="E17" s="63">
        <v>0.63</v>
      </c>
      <c r="F17" s="63">
        <v>1.1100000000000001</v>
      </c>
      <c r="G17" s="63">
        <v>1.1100000000000001</v>
      </c>
      <c r="H17" s="63">
        <v>1.88</v>
      </c>
      <c r="I17" s="63">
        <v>1.88</v>
      </c>
      <c r="J17" s="63">
        <v>3.12</v>
      </c>
      <c r="K17" s="63">
        <v>3.12</v>
      </c>
      <c r="L17" s="63">
        <v>4.3899999999999997</v>
      </c>
      <c r="M17" s="118">
        <v>3.76</v>
      </c>
      <c r="N17" s="118">
        <v>6.24</v>
      </c>
      <c r="O17" s="118">
        <v>6.24</v>
      </c>
      <c r="P17" s="118">
        <v>8.7799999999999994</v>
      </c>
      <c r="Q17" s="63">
        <v>265</v>
      </c>
      <c r="R17" s="63">
        <v>2</v>
      </c>
      <c r="AA17" s="119">
        <v>24</v>
      </c>
    </row>
    <row r="18" spans="2:27" x14ac:dyDescent="0.25">
      <c r="B18" s="63">
        <v>17</v>
      </c>
      <c r="C18" s="63">
        <v>411</v>
      </c>
      <c r="D18" s="63">
        <v>420</v>
      </c>
      <c r="E18" s="63">
        <v>0.61</v>
      </c>
      <c r="F18" s="63">
        <v>1.08</v>
      </c>
      <c r="G18" s="63">
        <v>1.08</v>
      </c>
      <c r="H18" s="63">
        <v>1.84</v>
      </c>
      <c r="I18" s="63">
        <v>1.84</v>
      </c>
      <c r="J18" s="63">
        <v>3.05</v>
      </c>
      <c r="K18" s="63">
        <v>3.05</v>
      </c>
      <c r="L18" s="63">
        <v>4.29</v>
      </c>
      <c r="M18" s="118">
        <v>3.68</v>
      </c>
      <c r="N18" s="118">
        <v>6.1</v>
      </c>
      <c r="O18" s="118">
        <v>6.1</v>
      </c>
      <c r="P18" s="118">
        <v>8.58</v>
      </c>
      <c r="Q18" s="63">
        <v>266</v>
      </c>
      <c r="R18" s="63">
        <v>2</v>
      </c>
      <c r="AA18" s="119">
        <v>25</v>
      </c>
    </row>
    <row r="19" spans="2:27" x14ac:dyDescent="0.25">
      <c r="B19" s="63">
        <v>18</v>
      </c>
      <c r="C19" s="63">
        <v>421</v>
      </c>
      <c r="D19" s="63">
        <v>430</v>
      </c>
      <c r="E19" s="63">
        <v>0.6</v>
      </c>
      <c r="F19" s="63">
        <v>1.05</v>
      </c>
      <c r="G19" s="63">
        <v>1.05</v>
      </c>
      <c r="H19" s="63">
        <v>1.79</v>
      </c>
      <c r="I19" s="63">
        <v>1.79</v>
      </c>
      <c r="J19" s="63">
        <v>2.97</v>
      </c>
      <c r="K19" s="63">
        <v>2.97</v>
      </c>
      <c r="L19" s="63">
        <v>4.1900000000000004</v>
      </c>
      <c r="M19" s="118">
        <v>3.58</v>
      </c>
      <c r="N19" s="118">
        <v>5.94</v>
      </c>
      <c r="O19" s="118">
        <v>5.94</v>
      </c>
      <c r="P19" s="118">
        <v>8.3800000000000008</v>
      </c>
      <c r="Q19" s="63">
        <v>267</v>
      </c>
      <c r="R19" s="63">
        <v>2</v>
      </c>
      <c r="AA19" s="119">
        <v>26</v>
      </c>
    </row>
    <row r="20" spans="2:27" x14ac:dyDescent="0.25">
      <c r="B20" s="63">
        <v>19</v>
      </c>
      <c r="C20" s="63">
        <v>431</v>
      </c>
      <c r="D20" s="63">
        <v>440</v>
      </c>
      <c r="E20" s="63">
        <v>0.57999999999999996</v>
      </c>
      <c r="F20" s="63">
        <v>1.03</v>
      </c>
      <c r="G20" s="63">
        <v>1.03</v>
      </c>
      <c r="H20" s="63">
        <v>1.75</v>
      </c>
      <c r="I20" s="63">
        <v>1.75</v>
      </c>
      <c r="J20" s="63">
        <v>2.9</v>
      </c>
      <c r="K20" s="63">
        <v>2.9</v>
      </c>
      <c r="L20" s="63">
        <v>4.09</v>
      </c>
      <c r="M20" s="118">
        <v>3.5</v>
      </c>
      <c r="N20" s="118">
        <v>5.8</v>
      </c>
      <c r="O20" s="118">
        <v>5.8</v>
      </c>
      <c r="P20" s="118">
        <v>8.18</v>
      </c>
      <c r="Q20" s="63">
        <v>268</v>
      </c>
      <c r="R20" s="63">
        <v>2</v>
      </c>
    </row>
    <row r="21" spans="2:27" x14ac:dyDescent="0.25">
      <c r="B21" s="63">
        <v>20</v>
      </c>
      <c r="C21" s="63">
        <v>441</v>
      </c>
      <c r="D21" s="63">
        <v>450</v>
      </c>
      <c r="E21" s="63">
        <v>0.56999999999999995</v>
      </c>
      <c r="F21" s="63">
        <v>1</v>
      </c>
      <c r="G21" s="63">
        <v>1</v>
      </c>
      <c r="H21" s="63">
        <v>1.71</v>
      </c>
      <c r="I21" s="63">
        <v>1.71</v>
      </c>
      <c r="J21" s="63">
        <v>2.83</v>
      </c>
      <c r="K21" s="63">
        <v>2.83</v>
      </c>
      <c r="L21" s="63">
        <v>4</v>
      </c>
      <c r="M21" s="118">
        <v>3.42</v>
      </c>
      <c r="N21" s="118">
        <v>5.66</v>
      </c>
      <c r="O21" s="118">
        <v>5.66</v>
      </c>
      <c r="P21" s="118">
        <v>8</v>
      </c>
      <c r="Q21" s="63">
        <v>269</v>
      </c>
      <c r="R21" s="63">
        <v>2</v>
      </c>
      <c r="X21" s="63" t="s">
        <v>219</v>
      </c>
      <c r="Y21" s="123" t="s">
        <v>220</v>
      </c>
      <c r="Z21" s="119" t="s">
        <v>221</v>
      </c>
    </row>
    <row r="22" spans="2:27" x14ac:dyDescent="0.25">
      <c r="B22" s="63">
        <v>21</v>
      </c>
      <c r="C22" s="63">
        <v>451</v>
      </c>
      <c r="D22" s="63">
        <v>460</v>
      </c>
      <c r="E22" s="63">
        <v>0.56000000000000005</v>
      </c>
      <c r="F22" s="63">
        <v>0.99</v>
      </c>
      <c r="G22" s="63">
        <v>0.99</v>
      </c>
      <c r="H22" s="63">
        <v>1.67</v>
      </c>
      <c r="I22" s="63">
        <v>1.67</v>
      </c>
      <c r="J22" s="63">
        <v>2.76</v>
      </c>
      <c r="K22" s="63">
        <v>2.76</v>
      </c>
      <c r="L22" s="63">
        <v>3.91</v>
      </c>
      <c r="M22" s="118">
        <v>3.34</v>
      </c>
      <c r="N22" s="118">
        <v>5.52</v>
      </c>
      <c r="O22" s="118">
        <v>5.52</v>
      </c>
      <c r="P22" s="118">
        <v>7.82</v>
      </c>
      <c r="Q22" s="63">
        <v>270</v>
      </c>
      <c r="R22" s="63">
        <v>2</v>
      </c>
      <c r="X22" s="63" t="s">
        <v>222</v>
      </c>
      <c r="Y22" s="123" t="s">
        <v>223</v>
      </c>
      <c r="Z22" s="119" t="s">
        <v>224</v>
      </c>
    </row>
    <row r="23" spans="2:27" x14ac:dyDescent="0.25">
      <c r="B23" s="63">
        <v>22</v>
      </c>
      <c r="C23" s="63">
        <v>461</v>
      </c>
      <c r="D23" s="63">
        <v>470</v>
      </c>
      <c r="E23" s="63">
        <v>0.54</v>
      </c>
      <c r="F23" s="63">
        <v>0.97</v>
      </c>
      <c r="G23" s="63">
        <v>0.97</v>
      </c>
      <c r="H23" s="63">
        <v>1.64</v>
      </c>
      <c r="I23" s="63">
        <v>1.64</v>
      </c>
      <c r="J23" s="63">
        <v>2.71</v>
      </c>
      <c r="K23" s="63">
        <v>2.71</v>
      </c>
      <c r="L23" s="63">
        <v>3.83</v>
      </c>
      <c r="M23" s="118">
        <v>3.28</v>
      </c>
      <c r="N23" s="118">
        <v>5.42</v>
      </c>
      <c r="O23" s="118">
        <v>5.42</v>
      </c>
      <c r="P23" s="118">
        <v>7.66</v>
      </c>
      <c r="Q23" s="63">
        <v>271</v>
      </c>
      <c r="R23" s="63">
        <v>3</v>
      </c>
      <c r="X23" s="63" t="s">
        <v>225</v>
      </c>
      <c r="Y23" s="123" t="s">
        <v>226</v>
      </c>
      <c r="Z23" s="119" t="s">
        <v>227</v>
      </c>
    </row>
    <row r="24" spans="2:27" x14ac:dyDescent="0.25">
      <c r="B24" s="63">
        <v>23</v>
      </c>
      <c r="C24" s="63">
        <v>471</v>
      </c>
      <c r="D24" s="63">
        <v>480</v>
      </c>
      <c r="E24" s="63">
        <v>0.53</v>
      </c>
      <c r="F24" s="63">
        <v>0.95</v>
      </c>
      <c r="G24" s="63">
        <v>0.95</v>
      </c>
      <c r="H24" s="63">
        <v>1.6</v>
      </c>
      <c r="I24" s="63">
        <v>1.6</v>
      </c>
      <c r="J24" s="63">
        <v>2.65</v>
      </c>
      <c r="K24" s="63">
        <v>2.65</v>
      </c>
      <c r="L24" s="63">
        <v>3.75</v>
      </c>
      <c r="M24" s="118">
        <v>3.2</v>
      </c>
      <c r="N24" s="118">
        <v>5.3</v>
      </c>
      <c r="O24" s="118">
        <v>5.3</v>
      </c>
      <c r="P24" s="118">
        <v>7.5</v>
      </c>
      <c r="Q24" s="63">
        <v>272</v>
      </c>
      <c r="R24" s="63">
        <v>3</v>
      </c>
      <c r="X24" s="63" t="s">
        <v>197</v>
      </c>
      <c r="Y24" s="123" t="s">
        <v>228</v>
      </c>
      <c r="Z24" s="119" t="s">
        <v>229</v>
      </c>
    </row>
    <row r="25" spans="2:27" x14ac:dyDescent="0.25">
      <c r="B25" s="63">
        <v>24</v>
      </c>
      <c r="C25" s="63">
        <v>481</v>
      </c>
      <c r="D25" s="63">
        <v>490</v>
      </c>
      <c r="E25" s="63">
        <v>0.52</v>
      </c>
      <c r="F25" s="63">
        <v>0.93</v>
      </c>
      <c r="G25" s="63">
        <v>0.93</v>
      </c>
      <c r="H25" s="63">
        <v>1.57</v>
      </c>
      <c r="I25" s="63">
        <v>1.57</v>
      </c>
      <c r="J25" s="63">
        <v>2.59</v>
      </c>
      <c r="K25" s="63">
        <v>2.59</v>
      </c>
      <c r="L25" s="63">
        <v>3.67</v>
      </c>
      <c r="M25" s="118">
        <v>3.14</v>
      </c>
      <c r="N25" s="118">
        <v>5.18</v>
      </c>
      <c r="O25" s="118">
        <v>5.18</v>
      </c>
      <c r="P25" s="118">
        <v>7.34</v>
      </c>
      <c r="Q25" s="63">
        <v>273</v>
      </c>
      <c r="R25" s="63">
        <v>3</v>
      </c>
      <c r="X25" s="63" t="s">
        <v>198</v>
      </c>
      <c r="Y25" s="123" t="s">
        <v>230</v>
      </c>
      <c r="Z25" s="119" t="s">
        <v>231</v>
      </c>
    </row>
    <row r="26" spans="2:27" x14ac:dyDescent="0.25">
      <c r="B26" s="63">
        <v>25</v>
      </c>
      <c r="C26" s="63">
        <v>491</v>
      </c>
      <c r="D26" s="63">
        <v>500</v>
      </c>
      <c r="E26" s="63">
        <v>0.51</v>
      </c>
      <c r="F26" s="63">
        <v>0.92</v>
      </c>
      <c r="G26" s="63">
        <v>0.92</v>
      </c>
      <c r="H26" s="63">
        <v>1.52</v>
      </c>
      <c r="I26" s="63">
        <v>1.52</v>
      </c>
      <c r="J26" s="63">
        <v>2.54</v>
      </c>
      <c r="K26" s="63">
        <v>2.54</v>
      </c>
      <c r="L26" s="63">
        <v>3.6</v>
      </c>
      <c r="M26" s="118">
        <v>3.04</v>
      </c>
      <c r="N26" s="118">
        <v>5.08</v>
      </c>
      <c r="O26" s="118">
        <v>5.08</v>
      </c>
      <c r="P26" s="118">
        <v>7.2</v>
      </c>
      <c r="Q26" s="63">
        <v>274</v>
      </c>
      <c r="R26" s="63">
        <v>3</v>
      </c>
      <c r="X26" s="63" t="s">
        <v>199</v>
      </c>
      <c r="Y26" s="123" t="s">
        <v>232</v>
      </c>
      <c r="Z26" s="119" t="s">
        <v>233</v>
      </c>
    </row>
    <row r="27" spans="2:27" x14ac:dyDescent="0.25">
      <c r="B27" s="63">
        <v>26</v>
      </c>
      <c r="C27" s="63">
        <v>501</v>
      </c>
      <c r="D27" s="63">
        <v>510</v>
      </c>
      <c r="E27" s="63">
        <v>0.5</v>
      </c>
      <c r="F27" s="63">
        <v>0.89</v>
      </c>
      <c r="G27" s="63">
        <v>0.89</v>
      </c>
      <c r="H27" s="63">
        <v>1.49</v>
      </c>
      <c r="I27" s="63">
        <v>1.49</v>
      </c>
      <c r="J27" s="63">
        <v>2.4900000000000002</v>
      </c>
      <c r="K27" s="63">
        <v>2.4900000000000002</v>
      </c>
      <c r="L27" s="63">
        <v>3.53</v>
      </c>
      <c r="M27" s="118">
        <v>2.98</v>
      </c>
      <c r="N27" s="118">
        <v>4.9800000000000004</v>
      </c>
      <c r="O27" s="118">
        <v>4.9800000000000004</v>
      </c>
      <c r="P27" s="118">
        <v>7.06</v>
      </c>
      <c r="Q27" s="63">
        <v>275</v>
      </c>
      <c r="R27" s="63">
        <v>3</v>
      </c>
      <c r="X27" s="63" t="s">
        <v>234</v>
      </c>
      <c r="Y27" s="123" t="s">
        <v>235</v>
      </c>
      <c r="Z27" s="119" t="s">
        <v>236</v>
      </c>
    </row>
    <row r="28" spans="2:27" x14ac:dyDescent="0.25">
      <c r="B28" s="63">
        <v>27</v>
      </c>
      <c r="C28" s="63">
        <v>511</v>
      </c>
      <c r="D28" s="63">
        <v>520</v>
      </c>
      <c r="E28" s="63">
        <v>0.49</v>
      </c>
      <c r="F28" s="63">
        <v>0.87</v>
      </c>
      <c r="G28" s="63">
        <v>0.87</v>
      </c>
      <c r="H28" s="63">
        <v>1.46</v>
      </c>
      <c r="I28" s="63">
        <v>1.46</v>
      </c>
      <c r="J28" s="63">
        <v>2.44</v>
      </c>
      <c r="K28" s="63">
        <v>2.44</v>
      </c>
      <c r="L28" s="63">
        <v>3.46</v>
      </c>
      <c r="M28" s="118">
        <v>2.92</v>
      </c>
      <c r="N28" s="118">
        <v>4.88</v>
      </c>
      <c r="O28" s="118">
        <v>4.88</v>
      </c>
      <c r="P28" s="118">
        <v>6.92</v>
      </c>
      <c r="Q28" s="63">
        <v>276</v>
      </c>
      <c r="R28" s="63">
        <v>3</v>
      </c>
      <c r="X28" s="63" t="s">
        <v>237</v>
      </c>
      <c r="Y28" s="123" t="s">
        <v>238</v>
      </c>
      <c r="Z28" s="119" t="s">
        <v>239</v>
      </c>
    </row>
    <row r="29" spans="2:27" x14ac:dyDescent="0.25">
      <c r="B29" s="63">
        <v>28</v>
      </c>
      <c r="C29" s="63">
        <v>521</v>
      </c>
      <c r="D29" s="63">
        <v>530</v>
      </c>
      <c r="E29" s="63">
        <v>0.48</v>
      </c>
      <c r="F29" s="63">
        <v>0.84</v>
      </c>
      <c r="G29" s="63">
        <v>0.84</v>
      </c>
      <c r="H29" s="63">
        <v>1.42</v>
      </c>
      <c r="I29" s="63">
        <v>1.42</v>
      </c>
      <c r="J29" s="63">
        <v>2.4</v>
      </c>
      <c r="K29" s="63">
        <v>2.4</v>
      </c>
      <c r="L29" s="63">
        <v>3.4</v>
      </c>
      <c r="M29" s="118">
        <v>2.84</v>
      </c>
      <c r="N29" s="118">
        <v>4.8</v>
      </c>
      <c r="O29" s="118">
        <v>4.8</v>
      </c>
      <c r="P29" s="118">
        <v>6.8</v>
      </c>
      <c r="Q29" s="63">
        <v>277</v>
      </c>
      <c r="R29" s="63">
        <v>3</v>
      </c>
      <c r="X29" s="63" t="s">
        <v>240</v>
      </c>
      <c r="Y29" s="123" t="s">
        <v>241</v>
      </c>
      <c r="Z29" s="119" t="s">
        <v>242</v>
      </c>
    </row>
    <row r="30" spans="2:27" x14ac:dyDescent="0.25">
      <c r="B30" s="63">
        <v>29</v>
      </c>
      <c r="C30" s="63">
        <v>531</v>
      </c>
      <c r="D30" s="63">
        <v>540</v>
      </c>
      <c r="E30" s="63">
        <v>0.47</v>
      </c>
      <c r="F30" s="63">
        <v>0.83</v>
      </c>
      <c r="G30" s="63">
        <v>0.83</v>
      </c>
      <c r="H30" s="63">
        <v>1.39</v>
      </c>
      <c r="I30" s="63">
        <v>1.39</v>
      </c>
      <c r="J30" s="63">
        <v>2.35</v>
      </c>
      <c r="K30" s="63">
        <v>2.35</v>
      </c>
      <c r="L30" s="63">
        <v>3.33</v>
      </c>
      <c r="M30" s="118">
        <v>2.78</v>
      </c>
      <c r="N30" s="118">
        <v>4.7</v>
      </c>
      <c r="O30" s="118">
        <v>4.7</v>
      </c>
      <c r="P30" s="118">
        <v>6.66</v>
      </c>
      <c r="Q30" s="63">
        <v>278</v>
      </c>
      <c r="R30" s="63">
        <v>3</v>
      </c>
      <c r="Y30" s="123" t="s">
        <v>243</v>
      </c>
      <c r="Z30" s="119" t="s">
        <v>244</v>
      </c>
    </row>
    <row r="31" spans="2:27" x14ac:dyDescent="0.25">
      <c r="B31" s="63">
        <v>30</v>
      </c>
      <c r="C31" s="63">
        <v>541</v>
      </c>
      <c r="D31" s="63">
        <v>550</v>
      </c>
      <c r="E31" s="63">
        <v>0.46</v>
      </c>
      <c r="F31" s="63">
        <v>0.81</v>
      </c>
      <c r="G31" s="63">
        <v>0.81</v>
      </c>
      <c r="H31" s="63">
        <v>1.37</v>
      </c>
      <c r="I31" s="63">
        <v>1.37</v>
      </c>
      <c r="J31" s="63">
        <v>2.31</v>
      </c>
      <c r="K31" s="63">
        <v>2.31</v>
      </c>
      <c r="L31" s="63">
        <v>3.27</v>
      </c>
      <c r="M31" s="118">
        <v>2.74</v>
      </c>
      <c r="N31" s="118">
        <v>4.62</v>
      </c>
      <c r="O31" s="118">
        <v>4.62</v>
      </c>
      <c r="P31" s="118">
        <v>6.54</v>
      </c>
      <c r="Q31" s="63">
        <v>279</v>
      </c>
      <c r="R31" s="63">
        <v>3</v>
      </c>
    </row>
    <row r="32" spans="2:27" x14ac:dyDescent="0.25">
      <c r="B32" s="63">
        <v>31</v>
      </c>
      <c r="C32" s="63">
        <v>551</v>
      </c>
      <c r="D32" s="63">
        <v>560</v>
      </c>
      <c r="E32" s="63">
        <v>0.46</v>
      </c>
      <c r="F32" s="63">
        <v>0.8</v>
      </c>
      <c r="G32" s="63">
        <v>0.8</v>
      </c>
      <c r="H32" s="63">
        <v>1.34</v>
      </c>
      <c r="I32" s="63">
        <v>1.34</v>
      </c>
      <c r="J32" s="63">
        <v>2.2599999999999998</v>
      </c>
      <c r="K32" s="63">
        <v>2.2599999999999998</v>
      </c>
      <c r="L32" s="63">
        <v>3.22</v>
      </c>
      <c r="M32" s="118">
        <v>2.68</v>
      </c>
      <c r="N32" s="118">
        <v>4.5199999999999996</v>
      </c>
      <c r="O32" s="118">
        <v>4.5199999999999996</v>
      </c>
      <c r="P32" s="118">
        <v>6.44</v>
      </c>
      <c r="Q32" s="63">
        <v>280</v>
      </c>
      <c r="R32" s="63">
        <v>3</v>
      </c>
    </row>
    <row r="33" spans="2:18" x14ac:dyDescent="0.25">
      <c r="B33" s="63">
        <v>32</v>
      </c>
      <c r="C33" s="63">
        <v>561</v>
      </c>
      <c r="D33" s="63">
        <v>570</v>
      </c>
      <c r="E33" s="63">
        <v>0.45</v>
      </c>
      <c r="F33" s="63">
        <v>0.79</v>
      </c>
      <c r="G33" s="63">
        <v>0.79</v>
      </c>
      <c r="H33" s="63">
        <v>1.32</v>
      </c>
      <c r="I33" s="63">
        <v>1.32</v>
      </c>
      <c r="J33" s="63">
        <v>2.2200000000000002</v>
      </c>
      <c r="K33" s="63">
        <v>2.2200000000000002</v>
      </c>
      <c r="L33" s="63">
        <v>3.16</v>
      </c>
      <c r="M33" s="118">
        <v>2.64</v>
      </c>
      <c r="N33" s="118">
        <v>4.4400000000000004</v>
      </c>
      <c r="O33" s="118">
        <v>4.4400000000000004</v>
      </c>
      <c r="P33" s="118">
        <v>6.32</v>
      </c>
      <c r="Q33" s="63">
        <v>281</v>
      </c>
      <c r="R33" s="63">
        <v>4</v>
      </c>
    </row>
    <row r="34" spans="2:18" x14ac:dyDescent="0.25">
      <c r="B34" s="63">
        <v>33</v>
      </c>
      <c r="C34" s="63">
        <v>571</v>
      </c>
      <c r="D34" s="63">
        <v>580</v>
      </c>
      <c r="E34" s="63">
        <v>0.44</v>
      </c>
      <c r="F34" s="63">
        <v>0.77</v>
      </c>
      <c r="G34" s="63">
        <v>0.77</v>
      </c>
      <c r="H34" s="63">
        <v>1.3</v>
      </c>
      <c r="I34" s="63">
        <v>1.3</v>
      </c>
      <c r="J34" s="63">
        <v>2.17</v>
      </c>
      <c r="K34" s="63">
        <v>2.17</v>
      </c>
      <c r="L34" s="63">
        <v>3.1</v>
      </c>
      <c r="M34" s="118">
        <v>2.6</v>
      </c>
      <c r="N34" s="118">
        <v>4.34</v>
      </c>
      <c r="O34" s="118">
        <v>4.34</v>
      </c>
      <c r="P34" s="118">
        <v>6.2</v>
      </c>
      <c r="Q34" s="63">
        <v>282</v>
      </c>
      <c r="R34" s="63">
        <v>4</v>
      </c>
    </row>
    <row r="35" spans="2:18" x14ac:dyDescent="0.25">
      <c r="B35" s="63">
        <v>34</v>
      </c>
      <c r="C35" s="63">
        <v>581</v>
      </c>
      <c r="D35" s="63">
        <v>590</v>
      </c>
      <c r="E35" s="63">
        <v>0.43</v>
      </c>
      <c r="F35" s="63">
        <v>0.76</v>
      </c>
      <c r="G35" s="63">
        <v>0.76</v>
      </c>
      <c r="H35" s="63">
        <v>1.27</v>
      </c>
      <c r="I35" s="63">
        <v>1.27</v>
      </c>
      <c r="J35" s="63">
        <v>2.14</v>
      </c>
      <c r="K35" s="63">
        <v>2.14</v>
      </c>
      <c r="L35" s="63">
        <v>3.05</v>
      </c>
      <c r="M35" s="118">
        <v>2.54</v>
      </c>
      <c r="N35" s="118">
        <v>4.28</v>
      </c>
      <c r="O35" s="118">
        <v>4.28</v>
      </c>
      <c r="P35" s="118">
        <v>6.1</v>
      </c>
      <c r="Q35" s="63">
        <v>283</v>
      </c>
      <c r="R35" s="63">
        <v>4</v>
      </c>
    </row>
    <row r="36" spans="2:18" x14ac:dyDescent="0.25">
      <c r="B36" s="63">
        <v>35</v>
      </c>
      <c r="C36" s="63">
        <v>591</v>
      </c>
      <c r="D36" s="63">
        <v>600</v>
      </c>
      <c r="E36" s="63">
        <v>0.43</v>
      </c>
      <c r="F36" s="63">
        <v>0.75</v>
      </c>
      <c r="G36" s="63">
        <v>0.75</v>
      </c>
      <c r="H36" s="63">
        <v>1.25</v>
      </c>
      <c r="I36" s="63">
        <v>1.25</v>
      </c>
      <c r="J36" s="63">
        <v>2.09</v>
      </c>
      <c r="K36" s="63">
        <v>2.09</v>
      </c>
      <c r="L36" s="63">
        <v>3</v>
      </c>
      <c r="M36" s="118">
        <v>2.5</v>
      </c>
      <c r="N36" s="118">
        <v>4.18</v>
      </c>
      <c r="O36" s="118">
        <v>4.18</v>
      </c>
      <c r="P36" s="118">
        <v>6</v>
      </c>
      <c r="Q36" s="63">
        <v>284</v>
      </c>
      <c r="R36" s="63">
        <v>4</v>
      </c>
    </row>
    <row r="37" spans="2:18" x14ac:dyDescent="0.25">
      <c r="K37" s="124">
        <f>AVERAGE(K2:K36)</f>
        <v>3.2168571428571435</v>
      </c>
      <c r="Q37" s="63">
        <v>285</v>
      </c>
      <c r="R37" s="63">
        <v>4</v>
      </c>
    </row>
    <row r="38" spans="2:18" x14ac:dyDescent="0.25">
      <c r="Q38" s="63">
        <v>286</v>
      </c>
      <c r="R38" s="63">
        <v>4</v>
      </c>
    </row>
    <row r="39" spans="2:18" x14ac:dyDescent="0.25">
      <c r="Q39" s="63">
        <v>287</v>
      </c>
      <c r="R39" s="63">
        <v>4</v>
      </c>
    </row>
    <row r="40" spans="2:18" x14ac:dyDescent="0.25">
      <c r="Q40" s="63">
        <v>288</v>
      </c>
      <c r="R40" s="63">
        <v>4</v>
      </c>
    </row>
    <row r="41" spans="2:18" x14ac:dyDescent="0.25">
      <c r="Q41" s="63">
        <v>289</v>
      </c>
      <c r="R41" s="63">
        <v>4</v>
      </c>
    </row>
    <row r="42" spans="2:18" x14ac:dyDescent="0.25">
      <c r="Q42" s="63">
        <v>290</v>
      </c>
      <c r="R42" s="63">
        <v>4</v>
      </c>
    </row>
    <row r="43" spans="2:18" x14ac:dyDescent="0.25">
      <c r="Q43" s="63">
        <v>291</v>
      </c>
      <c r="R43" s="63">
        <v>5</v>
      </c>
    </row>
    <row r="44" spans="2:18" x14ac:dyDescent="0.25">
      <c r="Q44" s="63">
        <v>292</v>
      </c>
      <c r="R44" s="63">
        <v>5</v>
      </c>
    </row>
    <row r="45" spans="2:18" x14ac:dyDescent="0.25">
      <c r="Q45" s="63">
        <v>293</v>
      </c>
      <c r="R45" s="63">
        <v>5</v>
      </c>
    </row>
    <row r="46" spans="2:18" x14ac:dyDescent="0.25">
      <c r="Q46" s="63">
        <v>294</v>
      </c>
      <c r="R46" s="63">
        <v>5</v>
      </c>
    </row>
    <row r="47" spans="2:18" x14ac:dyDescent="0.25">
      <c r="Q47" s="63">
        <v>295</v>
      </c>
      <c r="R47" s="63">
        <v>5</v>
      </c>
    </row>
    <row r="48" spans="2:18" x14ac:dyDescent="0.25">
      <c r="Q48" s="63">
        <v>296</v>
      </c>
      <c r="R48" s="63">
        <v>5</v>
      </c>
    </row>
    <row r="49" spans="17:18" x14ac:dyDescent="0.25">
      <c r="Q49" s="63">
        <v>297</v>
      </c>
      <c r="R49" s="63">
        <v>5</v>
      </c>
    </row>
    <row r="50" spans="17:18" x14ac:dyDescent="0.25">
      <c r="Q50" s="63">
        <v>298</v>
      </c>
      <c r="R50" s="63">
        <v>5</v>
      </c>
    </row>
    <row r="51" spans="17:18" x14ac:dyDescent="0.25">
      <c r="Q51" s="63">
        <v>299</v>
      </c>
      <c r="R51" s="63">
        <v>5</v>
      </c>
    </row>
    <row r="52" spans="17:18" x14ac:dyDescent="0.25">
      <c r="Q52" s="63">
        <v>300</v>
      </c>
      <c r="R52" s="63">
        <v>5</v>
      </c>
    </row>
    <row r="53" spans="17:18" x14ac:dyDescent="0.25">
      <c r="Q53" s="63">
        <v>301</v>
      </c>
      <c r="R53" s="63">
        <v>6</v>
      </c>
    </row>
    <row r="54" spans="17:18" x14ac:dyDescent="0.25">
      <c r="Q54" s="63">
        <v>302</v>
      </c>
      <c r="R54" s="63">
        <v>6</v>
      </c>
    </row>
    <row r="55" spans="17:18" x14ac:dyDescent="0.25">
      <c r="Q55" s="63">
        <v>303</v>
      </c>
      <c r="R55" s="63">
        <v>6</v>
      </c>
    </row>
    <row r="56" spans="17:18" x14ac:dyDescent="0.25">
      <c r="Q56" s="63">
        <v>304</v>
      </c>
      <c r="R56" s="63">
        <v>6</v>
      </c>
    </row>
    <row r="57" spans="17:18" x14ac:dyDescent="0.25">
      <c r="Q57" s="63">
        <v>305</v>
      </c>
      <c r="R57" s="63">
        <v>6</v>
      </c>
    </row>
    <row r="58" spans="17:18" x14ac:dyDescent="0.25">
      <c r="Q58" s="63">
        <v>306</v>
      </c>
      <c r="R58" s="63">
        <v>6</v>
      </c>
    </row>
    <row r="59" spans="17:18" x14ac:dyDescent="0.25">
      <c r="Q59" s="63">
        <v>307</v>
      </c>
      <c r="R59" s="63">
        <v>6</v>
      </c>
    </row>
    <row r="60" spans="17:18" x14ac:dyDescent="0.25">
      <c r="Q60" s="63">
        <v>308</v>
      </c>
      <c r="R60" s="63">
        <v>6</v>
      </c>
    </row>
    <row r="61" spans="17:18" x14ac:dyDescent="0.25">
      <c r="Q61" s="63">
        <v>309</v>
      </c>
      <c r="R61" s="63">
        <v>6</v>
      </c>
    </row>
    <row r="62" spans="17:18" x14ac:dyDescent="0.25">
      <c r="Q62" s="63">
        <v>310</v>
      </c>
      <c r="R62" s="63">
        <v>6</v>
      </c>
    </row>
    <row r="63" spans="17:18" x14ac:dyDescent="0.25">
      <c r="Q63" s="63">
        <v>311</v>
      </c>
      <c r="R63" s="63">
        <v>7</v>
      </c>
    </row>
    <row r="64" spans="17:18" x14ac:dyDescent="0.25">
      <c r="Q64" s="63">
        <v>312</v>
      </c>
      <c r="R64" s="63">
        <v>7</v>
      </c>
    </row>
    <row r="65" spans="17:18" x14ac:dyDescent="0.25">
      <c r="Q65" s="63">
        <v>313</v>
      </c>
      <c r="R65" s="63">
        <v>7</v>
      </c>
    </row>
    <row r="66" spans="17:18" x14ac:dyDescent="0.25">
      <c r="Q66" s="63">
        <v>314</v>
      </c>
      <c r="R66" s="63">
        <v>7</v>
      </c>
    </row>
    <row r="67" spans="17:18" x14ac:dyDescent="0.25">
      <c r="Q67" s="63">
        <v>315</v>
      </c>
      <c r="R67" s="63">
        <v>7</v>
      </c>
    </row>
    <row r="68" spans="17:18" x14ac:dyDescent="0.25">
      <c r="Q68" s="63">
        <v>316</v>
      </c>
      <c r="R68" s="63">
        <v>7</v>
      </c>
    </row>
    <row r="69" spans="17:18" x14ac:dyDescent="0.25">
      <c r="Q69" s="63">
        <v>317</v>
      </c>
      <c r="R69" s="63">
        <v>7</v>
      </c>
    </row>
    <row r="70" spans="17:18" x14ac:dyDescent="0.25">
      <c r="Q70" s="63">
        <v>318</v>
      </c>
      <c r="R70" s="63">
        <v>7</v>
      </c>
    </row>
    <row r="71" spans="17:18" x14ac:dyDescent="0.25">
      <c r="Q71" s="63">
        <v>319</v>
      </c>
      <c r="R71" s="63">
        <v>7</v>
      </c>
    </row>
    <row r="72" spans="17:18" x14ac:dyDescent="0.25">
      <c r="Q72" s="63">
        <v>320</v>
      </c>
      <c r="R72" s="63">
        <v>7</v>
      </c>
    </row>
    <row r="73" spans="17:18" x14ac:dyDescent="0.25">
      <c r="Q73" s="63">
        <v>321</v>
      </c>
      <c r="R73" s="63">
        <v>8</v>
      </c>
    </row>
    <row r="74" spans="17:18" x14ac:dyDescent="0.25">
      <c r="Q74" s="63">
        <v>322</v>
      </c>
      <c r="R74" s="63">
        <v>8</v>
      </c>
    </row>
    <row r="75" spans="17:18" x14ac:dyDescent="0.25">
      <c r="Q75" s="63">
        <v>323</v>
      </c>
      <c r="R75" s="63">
        <v>8</v>
      </c>
    </row>
    <row r="76" spans="17:18" x14ac:dyDescent="0.25">
      <c r="Q76" s="63">
        <v>324</v>
      </c>
      <c r="R76" s="63">
        <v>8</v>
      </c>
    </row>
    <row r="77" spans="17:18" x14ac:dyDescent="0.25">
      <c r="Q77" s="63">
        <v>325</v>
      </c>
      <c r="R77" s="63">
        <v>8</v>
      </c>
    </row>
    <row r="78" spans="17:18" x14ac:dyDescent="0.25">
      <c r="Q78" s="63">
        <v>326</v>
      </c>
      <c r="R78" s="63">
        <v>8</v>
      </c>
    </row>
    <row r="79" spans="17:18" x14ac:dyDescent="0.25">
      <c r="Q79" s="63">
        <v>327</v>
      </c>
      <c r="R79" s="63">
        <v>8</v>
      </c>
    </row>
    <row r="80" spans="17:18" x14ac:dyDescent="0.25">
      <c r="Q80" s="63">
        <v>328</v>
      </c>
      <c r="R80" s="63">
        <v>8</v>
      </c>
    </row>
    <row r="81" spans="17:18" x14ac:dyDescent="0.25">
      <c r="Q81" s="63">
        <v>329</v>
      </c>
      <c r="R81" s="63">
        <v>8</v>
      </c>
    </row>
    <row r="82" spans="17:18" x14ac:dyDescent="0.25">
      <c r="Q82" s="63">
        <v>330</v>
      </c>
      <c r="R82" s="63">
        <v>8</v>
      </c>
    </row>
    <row r="83" spans="17:18" x14ac:dyDescent="0.25">
      <c r="Q83" s="63">
        <v>331</v>
      </c>
      <c r="R83" s="63">
        <v>9</v>
      </c>
    </row>
    <row r="84" spans="17:18" x14ac:dyDescent="0.25">
      <c r="Q84" s="63">
        <v>332</v>
      </c>
      <c r="R84" s="63">
        <v>9</v>
      </c>
    </row>
    <row r="85" spans="17:18" x14ac:dyDescent="0.25">
      <c r="Q85" s="63">
        <v>333</v>
      </c>
      <c r="R85" s="63">
        <v>9</v>
      </c>
    </row>
    <row r="86" spans="17:18" x14ac:dyDescent="0.25">
      <c r="Q86" s="63">
        <v>334</v>
      </c>
      <c r="R86" s="63">
        <v>9</v>
      </c>
    </row>
    <row r="87" spans="17:18" x14ac:dyDescent="0.25">
      <c r="Q87" s="63">
        <v>335</v>
      </c>
      <c r="R87" s="63">
        <v>9</v>
      </c>
    </row>
    <row r="88" spans="17:18" x14ac:dyDescent="0.25">
      <c r="Q88" s="63">
        <v>336</v>
      </c>
      <c r="R88" s="63">
        <v>9</v>
      </c>
    </row>
    <row r="89" spans="17:18" x14ac:dyDescent="0.25">
      <c r="Q89" s="63">
        <v>337</v>
      </c>
      <c r="R89" s="63">
        <v>9</v>
      </c>
    </row>
    <row r="90" spans="17:18" x14ac:dyDescent="0.25">
      <c r="Q90" s="63">
        <v>338</v>
      </c>
      <c r="R90" s="63">
        <v>9</v>
      </c>
    </row>
    <row r="91" spans="17:18" x14ac:dyDescent="0.25">
      <c r="Q91" s="63">
        <v>339</v>
      </c>
      <c r="R91" s="63">
        <v>9</v>
      </c>
    </row>
    <row r="92" spans="17:18" x14ac:dyDescent="0.25">
      <c r="Q92" s="63">
        <v>340</v>
      </c>
      <c r="R92" s="63">
        <v>9</v>
      </c>
    </row>
    <row r="93" spans="17:18" x14ac:dyDescent="0.25">
      <c r="Q93" s="63">
        <v>341</v>
      </c>
      <c r="R93" s="63">
        <v>10</v>
      </c>
    </row>
    <row r="94" spans="17:18" x14ac:dyDescent="0.25">
      <c r="Q94" s="63">
        <v>342</v>
      </c>
      <c r="R94" s="63">
        <v>10</v>
      </c>
    </row>
    <row r="95" spans="17:18" x14ac:dyDescent="0.25">
      <c r="Q95" s="63">
        <v>343</v>
      </c>
      <c r="R95" s="63">
        <v>10</v>
      </c>
    </row>
    <row r="96" spans="17:18" x14ac:dyDescent="0.25">
      <c r="Q96" s="63">
        <v>344</v>
      </c>
      <c r="R96" s="63">
        <v>10</v>
      </c>
    </row>
    <row r="97" spans="17:18" x14ac:dyDescent="0.25">
      <c r="Q97" s="63">
        <v>345</v>
      </c>
      <c r="R97" s="63">
        <v>10</v>
      </c>
    </row>
    <row r="98" spans="17:18" x14ac:dyDescent="0.25">
      <c r="Q98" s="63">
        <v>346</v>
      </c>
      <c r="R98" s="63">
        <v>10</v>
      </c>
    </row>
    <row r="99" spans="17:18" x14ac:dyDescent="0.25">
      <c r="Q99" s="63">
        <v>347</v>
      </c>
      <c r="R99" s="63">
        <v>10</v>
      </c>
    </row>
    <row r="100" spans="17:18" x14ac:dyDescent="0.25">
      <c r="Q100" s="63">
        <v>348</v>
      </c>
      <c r="R100" s="63">
        <v>10</v>
      </c>
    </row>
    <row r="101" spans="17:18" x14ac:dyDescent="0.25">
      <c r="Q101" s="63">
        <v>349</v>
      </c>
      <c r="R101" s="63">
        <v>10</v>
      </c>
    </row>
    <row r="102" spans="17:18" x14ac:dyDescent="0.25">
      <c r="Q102" s="63">
        <v>350</v>
      </c>
      <c r="R102" s="63">
        <v>10</v>
      </c>
    </row>
    <row r="103" spans="17:18" x14ac:dyDescent="0.25">
      <c r="Q103" s="63">
        <v>351</v>
      </c>
      <c r="R103" s="63">
        <v>11</v>
      </c>
    </row>
    <row r="104" spans="17:18" x14ac:dyDescent="0.25">
      <c r="Q104" s="63">
        <v>352</v>
      </c>
      <c r="R104" s="63">
        <v>11</v>
      </c>
    </row>
    <row r="105" spans="17:18" x14ac:dyDescent="0.25">
      <c r="Q105" s="63">
        <v>353</v>
      </c>
      <c r="R105" s="63">
        <v>11</v>
      </c>
    </row>
    <row r="106" spans="17:18" x14ac:dyDescent="0.25">
      <c r="Q106" s="63">
        <v>354</v>
      </c>
      <c r="R106" s="63">
        <v>11</v>
      </c>
    </row>
    <row r="107" spans="17:18" x14ac:dyDescent="0.25">
      <c r="Q107" s="63">
        <v>355</v>
      </c>
      <c r="R107" s="63">
        <v>11</v>
      </c>
    </row>
    <row r="108" spans="17:18" x14ac:dyDescent="0.25">
      <c r="Q108" s="63">
        <v>356</v>
      </c>
      <c r="R108" s="63">
        <v>11</v>
      </c>
    </row>
    <row r="109" spans="17:18" x14ac:dyDescent="0.25">
      <c r="Q109" s="63">
        <v>357</v>
      </c>
      <c r="R109" s="63">
        <v>11</v>
      </c>
    </row>
    <row r="110" spans="17:18" x14ac:dyDescent="0.25">
      <c r="Q110" s="63">
        <v>358</v>
      </c>
      <c r="R110" s="63">
        <v>11</v>
      </c>
    </row>
    <row r="111" spans="17:18" x14ac:dyDescent="0.25">
      <c r="Q111" s="63">
        <v>359</v>
      </c>
      <c r="R111" s="63">
        <v>11</v>
      </c>
    </row>
    <row r="112" spans="17:18" x14ac:dyDescent="0.25">
      <c r="Q112" s="63">
        <v>360</v>
      </c>
      <c r="R112" s="63">
        <v>11</v>
      </c>
    </row>
    <row r="113" spans="17:18" x14ac:dyDescent="0.25">
      <c r="Q113" s="63">
        <v>361</v>
      </c>
      <c r="R113" s="63">
        <v>12</v>
      </c>
    </row>
    <row r="114" spans="17:18" x14ac:dyDescent="0.25">
      <c r="Q114" s="63">
        <v>362</v>
      </c>
      <c r="R114" s="63">
        <v>12</v>
      </c>
    </row>
    <row r="115" spans="17:18" x14ac:dyDescent="0.25">
      <c r="Q115" s="63">
        <v>363</v>
      </c>
      <c r="R115" s="63">
        <v>12</v>
      </c>
    </row>
    <row r="116" spans="17:18" x14ac:dyDescent="0.25">
      <c r="Q116" s="63">
        <v>364</v>
      </c>
      <c r="R116" s="63">
        <v>12</v>
      </c>
    </row>
    <row r="117" spans="17:18" x14ac:dyDescent="0.25">
      <c r="Q117" s="63">
        <v>365</v>
      </c>
      <c r="R117" s="63">
        <v>12</v>
      </c>
    </row>
    <row r="118" spans="17:18" x14ac:dyDescent="0.25">
      <c r="Q118" s="63">
        <v>366</v>
      </c>
      <c r="R118" s="63">
        <v>12</v>
      </c>
    </row>
    <row r="119" spans="17:18" x14ac:dyDescent="0.25">
      <c r="Q119" s="63">
        <v>367</v>
      </c>
      <c r="R119" s="63">
        <v>12</v>
      </c>
    </row>
    <row r="120" spans="17:18" x14ac:dyDescent="0.25">
      <c r="Q120" s="63">
        <v>368</v>
      </c>
      <c r="R120" s="63">
        <v>12</v>
      </c>
    </row>
    <row r="121" spans="17:18" x14ac:dyDescent="0.25">
      <c r="Q121" s="63">
        <v>369</v>
      </c>
      <c r="R121" s="63">
        <v>12</v>
      </c>
    </row>
    <row r="122" spans="17:18" x14ac:dyDescent="0.25">
      <c r="Q122" s="63">
        <v>370</v>
      </c>
      <c r="R122" s="63">
        <v>12</v>
      </c>
    </row>
    <row r="123" spans="17:18" x14ac:dyDescent="0.25">
      <c r="Q123" s="63">
        <v>371</v>
      </c>
      <c r="R123" s="63">
        <v>13</v>
      </c>
    </row>
    <row r="124" spans="17:18" x14ac:dyDescent="0.25">
      <c r="Q124" s="63">
        <v>372</v>
      </c>
      <c r="R124" s="63">
        <v>13</v>
      </c>
    </row>
    <row r="125" spans="17:18" x14ac:dyDescent="0.25">
      <c r="Q125" s="63">
        <v>373</v>
      </c>
      <c r="R125" s="63">
        <v>13</v>
      </c>
    </row>
    <row r="126" spans="17:18" x14ac:dyDescent="0.25">
      <c r="Q126" s="63">
        <v>374</v>
      </c>
      <c r="R126" s="63">
        <v>13</v>
      </c>
    </row>
    <row r="127" spans="17:18" x14ac:dyDescent="0.25">
      <c r="Q127" s="63">
        <v>375</v>
      </c>
      <c r="R127" s="63">
        <v>13</v>
      </c>
    </row>
    <row r="128" spans="17:18" x14ac:dyDescent="0.25">
      <c r="Q128" s="63">
        <v>376</v>
      </c>
      <c r="R128" s="63">
        <v>13</v>
      </c>
    </row>
    <row r="129" spans="17:18" x14ac:dyDescent="0.25">
      <c r="Q129" s="63">
        <v>377</v>
      </c>
      <c r="R129" s="63">
        <v>13</v>
      </c>
    </row>
    <row r="130" spans="17:18" x14ac:dyDescent="0.25">
      <c r="Q130" s="63">
        <v>378</v>
      </c>
      <c r="R130" s="63">
        <v>13</v>
      </c>
    </row>
    <row r="131" spans="17:18" x14ac:dyDescent="0.25">
      <c r="Q131" s="63">
        <v>379</v>
      </c>
      <c r="R131" s="63">
        <v>13</v>
      </c>
    </row>
    <row r="132" spans="17:18" x14ac:dyDescent="0.25">
      <c r="Q132" s="63">
        <v>380</v>
      </c>
      <c r="R132" s="63">
        <v>13</v>
      </c>
    </row>
    <row r="133" spans="17:18" x14ac:dyDescent="0.25">
      <c r="Q133" s="63">
        <v>381</v>
      </c>
      <c r="R133" s="63">
        <v>14</v>
      </c>
    </row>
    <row r="134" spans="17:18" x14ac:dyDescent="0.25">
      <c r="Q134" s="63">
        <v>382</v>
      </c>
      <c r="R134" s="63">
        <v>14</v>
      </c>
    </row>
    <row r="135" spans="17:18" x14ac:dyDescent="0.25">
      <c r="Q135" s="63">
        <v>383</v>
      </c>
      <c r="R135" s="63">
        <v>14</v>
      </c>
    </row>
    <row r="136" spans="17:18" x14ac:dyDescent="0.25">
      <c r="Q136" s="63">
        <v>384</v>
      </c>
      <c r="R136" s="63">
        <v>14</v>
      </c>
    </row>
    <row r="137" spans="17:18" x14ac:dyDescent="0.25">
      <c r="Q137" s="63">
        <v>385</v>
      </c>
      <c r="R137" s="63">
        <v>14</v>
      </c>
    </row>
    <row r="138" spans="17:18" x14ac:dyDescent="0.25">
      <c r="Q138" s="63">
        <v>386</v>
      </c>
      <c r="R138" s="63">
        <v>14</v>
      </c>
    </row>
    <row r="139" spans="17:18" x14ac:dyDescent="0.25">
      <c r="Q139" s="63">
        <v>387</v>
      </c>
      <c r="R139" s="63">
        <v>14</v>
      </c>
    </row>
    <row r="140" spans="17:18" x14ac:dyDescent="0.25">
      <c r="Q140" s="63">
        <v>388</v>
      </c>
      <c r="R140" s="63">
        <v>14</v>
      </c>
    </row>
    <row r="141" spans="17:18" x14ac:dyDescent="0.25">
      <c r="Q141" s="63">
        <v>389</v>
      </c>
      <c r="R141" s="63">
        <v>14</v>
      </c>
    </row>
    <row r="142" spans="17:18" x14ac:dyDescent="0.25">
      <c r="Q142" s="63">
        <v>390</v>
      </c>
      <c r="R142" s="63">
        <v>14</v>
      </c>
    </row>
    <row r="143" spans="17:18" x14ac:dyDescent="0.25">
      <c r="Q143" s="63">
        <v>391</v>
      </c>
      <c r="R143" s="63">
        <v>15</v>
      </c>
    </row>
    <row r="144" spans="17:18" x14ac:dyDescent="0.25">
      <c r="Q144" s="63">
        <v>392</v>
      </c>
      <c r="R144" s="63">
        <v>15</v>
      </c>
    </row>
    <row r="145" spans="17:18" x14ac:dyDescent="0.25">
      <c r="Q145" s="63">
        <v>393</v>
      </c>
      <c r="R145" s="63">
        <v>15</v>
      </c>
    </row>
    <row r="146" spans="17:18" x14ac:dyDescent="0.25">
      <c r="Q146" s="63">
        <v>394</v>
      </c>
      <c r="R146" s="63">
        <v>15</v>
      </c>
    </row>
    <row r="147" spans="17:18" x14ac:dyDescent="0.25">
      <c r="Q147" s="63">
        <v>395</v>
      </c>
      <c r="R147" s="63">
        <v>15</v>
      </c>
    </row>
    <row r="148" spans="17:18" x14ac:dyDescent="0.25">
      <c r="Q148" s="63">
        <v>396</v>
      </c>
      <c r="R148" s="63">
        <v>15</v>
      </c>
    </row>
    <row r="149" spans="17:18" x14ac:dyDescent="0.25">
      <c r="Q149" s="63">
        <v>397</v>
      </c>
      <c r="R149" s="63">
        <v>15</v>
      </c>
    </row>
    <row r="150" spans="17:18" x14ac:dyDescent="0.25">
      <c r="Q150" s="63">
        <v>398</v>
      </c>
      <c r="R150" s="63">
        <v>15</v>
      </c>
    </row>
    <row r="151" spans="17:18" x14ac:dyDescent="0.25">
      <c r="Q151" s="63">
        <v>399</v>
      </c>
      <c r="R151" s="63">
        <v>15</v>
      </c>
    </row>
    <row r="152" spans="17:18" x14ac:dyDescent="0.25">
      <c r="Q152" s="63">
        <v>400</v>
      </c>
      <c r="R152" s="63">
        <v>15</v>
      </c>
    </row>
    <row r="153" spans="17:18" x14ac:dyDescent="0.25">
      <c r="Q153" s="63">
        <v>401</v>
      </c>
      <c r="R153" s="63">
        <v>16</v>
      </c>
    </row>
    <row r="154" spans="17:18" x14ac:dyDescent="0.25">
      <c r="Q154" s="63">
        <v>402</v>
      </c>
      <c r="R154" s="63">
        <v>16</v>
      </c>
    </row>
    <row r="155" spans="17:18" x14ac:dyDescent="0.25">
      <c r="Q155" s="63">
        <v>403</v>
      </c>
      <c r="R155" s="63">
        <v>16</v>
      </c>
    </row>
    <row r="156" spans="17:18" x14ac:dyDescent="0.25">
      <c r="Q156" s="63">
        <v>404</v>
      </c>
      <c r="R156" s="63">
        <v>16</v>
      </c>
    </row>
    <row r="157" spans="17:18" x14ac:dyDescent="0.25">
      <c r="Q157" s="63">
        <v>405</v>
      </c>
      <c r="R157" s="63">
        <v>16</v>
      </c>
    </row>
    <row r="158" spans="17:18" x14ac:dyDescent="0.25">
      <c r="Q158" s="63">
        <v>406</v>
      </c>
      <c r="R158" s="63">
        <v>16</v>
      </c>
    </row>
    <row r="159" spans="17:18" x14ac:dyDescent="0.25">
      <c r="Q159" s="63">
        <v>407</v>
      </c>
      <c r="R159" s="63">
        <v>16</v>
      </c>
    </row>
    <row r="160" spans="17:18" x14ac:dyDescent="0.25">
      <c r="Q160" s="63">
        <v>408</v>
      </c>
      <c r="R160" s="63">
        <v>16</v>
      </c>
    </row>
    <row r="161" spans="17:18" x14ac:dyDescent="0.25">
      <c r="Q161" s="63">
        <v>409</v>
      </c>
      <c r="R161" s="63">
        <v>16</v>
      </c>
    </row>
    <row r="162" spans="17:18" x14ac:dyDescent="0.25">
      <c r="Q162" s="63">
        <v>410</v>
      </c>
      <c r="R162" s="63">
        <v>16</v>
      </c>
    </row>
    <row r="163" spans="17:18" x14ac:dyDescent="0.25">
      <c r="Q163" s="63">
        <v>411</v>
      </c>
      <c r="R163" s="63">
        <v>17</v>
      </c>
    </row>
    <row r="164" spans="17:18" x14ac:dyDescent="0.25">
      <c r="Q164" s="63">
        <v>412</v>
      </c>
      <c r="R164" s="63">
        <v>17</v>
      </c>
    </row>
    <row r="165" spans="17:18" x14ac:dyDescent="0.25">
      <c r="Q165" s="63">
        <v>413</v>
      </c>
      <c r="R165" s="63">
        <v>17</v>
      </c>
    </row>
    <row r="166" spans="17:18" x14ac:dyDescent="0.25">
      <c r="Q166" s="63">
        <v>414</v>
      </c>
      <c r="R166" s="63">
        <v>17</v>
      </c>
    </row>
    <row r="167" spans="17:18" x14ac:dyDescent="0.25">
      <c r="Q167" s="63">
        <v>415</v>
      </c>
      <c r="R167" s="63">
        <v>17</v>
      </c>
    </row>
    <row r="168" spans="17:18" x14ac:dyDescent="0.25">
      <c r="Q168" s="63">
        <v>416</v>
      </c>
      <c r="R168" s="63">
        <v>17</v>
      </c>
    </row>
    <row r="169" spans="17:18" x14ac:dyDescent="0.25">
      <c r="Q169" s="63">
        <v>417</v>
      </c>
      <c r="R169" s="63">
        <v>17</v>
      </c>
    </row>
    <row r="170" spans="17:18" x14ac:dyDescent="0.25">
      <c r="Q170" s="63">
        <v>418</v>
      </c>
      <c r="R170" s="63">
        <v>17</v>
      </c>
    </row>
    <row r="171" spans="17:18" x14ac:dyDescent="0.25">
      <c r="Q171" s="63">
        <v>419</v>
      </c>
      <c r="R171" s="63">
        <v>17</v>
      </c>
    </row>
    <row r="172" spans="17:18" x14ac:dyDescent="0.25">
      <c r="Q172" s="63">
        <v>420</v>
      </c>
      <c r="R172" s="63">
        <v>17</v>
      </c>
    </row>
    <row r="173" spans="17:18" x14ac:dyDescent="0.25">
      <c r="Q173" s="63">
        <v>421</v>
      </c>
      <c r="R173" s="63">
        <v>18</v>
      </c>
    </row>
    <row r="174" spans="17:18" x14ac:dyDescent="0.25">
      <c r="Q174" s="63">
        <v>422</v>
      </c>
      <c r="R174" s="63">
        <v>18</v>
      </c>
    </row>
    <row r="175" spans="17:18" x14ac:dyDescent="0.25">
      <c r="Q175" s="63">
        <v>423</v>
      </c>
      <c r="R175" s="63">
        <v>18</v>
      </c>
    </row>
    <row r="176" spans="17:18" x14ac:dyDescent="0.25">
      <c r="Q176" s="63">
        <v>424</v>
      </c>
      <c r="R176" s="63">
        <v>18</v>
      </c>
    </row>
    <row r="177" spans="17:18" x14ac:dyDescent="0.25">
      <c r="Q177" s="63">
        <v>425</v>
      </c>
      <c r="R177" s="63">
        <v>18</v>
      </c>
    </row>
    <row r="178" spans="17:18" x14ac:dyDescent="0.25">
      <c r="Q178" s="63">
        <v>426</v>
      </c>
      <c r="R178" s="63">
        <v>18</v>
      </c>
    </row>
    <row r="179" spans="17:18" x14ac:dyDescent="0.25">
      <c r="Q179" s="63">
        <v>427</v>
      </c>
      <c r="R179" s="63">
        <v>18</v>
      </c>
    </row>
    <row r="180" spans="17:18" x14ac:dyDescent="0.25">
      <c r="Q180" s="63">
        <v>428</v>
      </c>
      <c r="R180" s="63">
        <v>18</v>
      </c>
    </row>
    <row r="181" spans="17:18" x14ac:dyDescent="0.25">
      <c r="Q181" s="63">
        <v>429</v>
      </c>
      <c r="R181" s="63">
        <v>18</v>
      </c>
    </row>
    <row r="182" spans="17:18" x14ac:dyDescent="0.25">
      <c r="Q182" s="63">
        <v>430</v>
      </c>
      <c r="R182" s="63">
        <v>18</v>
      </c>
    </row>
    <row r="183" spans="17:18" x14ac:dyDescent="0.25">
      <c r="Q183" s="63">
        <v>431</v>
      </c>
      <c r="R183" s="63">
        <v>19</v>
      </c>
    </row>
    <row r="184" spans="17:18" x14ac:dyDescent="0.25">
      <c r="Q184" s="63">
        <v>432</v>
      </c>
      <c r="R184" s="63">
        <v>19</v>
      </c>
    </row>
    <row r="185" spans="17:18" x14ac:dyDescent="0.25">
      <c r="Q185" s="63">
        <v>433</v>
      </c>
      <c r="R185" s="63">
        <v>19</v>
      </c>
    </row>
    <row r="186" spans="17:18" x14ac:dyDescent="0.25">
      <c r="Q186" s="63">
        <v>434</v>
      </c>
      <c r="R186" s="63">
        <v>19</v>
      </c>
    </row>
    <row r="187" spans="17:18" x14ac:dyDescent="0.25">
      <c r="Q187" s="63">
        <v>435</v>
      </c>
      <c r="R187" s="63">
        <v>19</v>
      </c>
    </row>
    <row r="188" spans="17:18" x14ac:dyDescent="0.25">
      <c r="Q188" s="63">
        <v>436</v>
      </c>
      <c r="R188" s="63">
        <v>19</v>
      </c>
    </row>
    <row r="189" spans="17:18" x14ac:dyDescent="0.25">
      <c r="Q189" s="63">
        <v>437</v>
      </c>
      <c r="R189" s="63">
        <v>19</v>
      </c>
    </row>
    <row r="190" spans="17:18" x14ac:dyDescent="0.25">
      <c r="Q190" s="63">
        <v>438</v>
      </c>
      <c r="R190" s="63">
        <v>19</v>
      </c>
    </row>
    <row r="191" spans="17:18" x14ac:dyDescent="0.25">
      <c r="Q191" s="63">
        <v>439</v>
      </c>
      <c r="R191" s="63">
        <v>19</v>
      </c>
    </row>
    <row r="192" spans="17:18" x14ac:dyDescent="0.25">
      <c r="Q192" s="63">
        <v>440</v>
      </c>
      <c r="R192" s="63">
        <v>19</v>
      </c>
    </row>
    <row r="193" spans="17:18" x14ac:dyDescent="0.25">
      <c r="Q193" s="63">
        <v>441</v>
      </c>
      <c r="R193" s="63">
        <v>20</v>
      </c>
    </row>
    <row r="194" spans="17:18" x14ac:dyDescent="0.25">
      <c r="Q194" s="63">
        <v>442</v>
      </c>
      <c r="R194" s="63">
        <v>20</v>
      </c>
    </row>
    <row r="195" spans="17:18" x14ac:dyDescent="0.25">
      <c r="Q195" s="63">
        <v>443</v>
      </c>
      <c r="R195" s="63">
        <v>20</v>
      </c>
    </row>
    <row r="196" spans="17:18" x14ac:dyDescent="0.25">
      <c r="Q196" s="63">
        <v>444</v>
      </c>
      <c r="R196" s="63">
        <v>20</v>
      </c>
    </row>
    <row r="197" spans="17:18" x14ac:dyDescent="0.25">
      <c r="Q197" s="63">
        <v>445</v>
      </c>
      <c r="R197" s="63">
        <v>20</v>
      </c>
    </row>
    <row r="198" spans="17:18" x14ac:dyDescent="0.25">
      <c r="Q198" s="63">
        <v>446</v>
      </c>
      <c r="R198" s="63">
        <v>20</v>
      </c>
    </row>
    <row r="199" spans="17:18" x14ac:dyDescent="0.25">
      <c r="Q199" s="63">
        <v>447</v>
      </c>
      <c r="R199" s="63">
        <v>20</v>
      </c>
    </row>
    <row r="200" spans="17:18" x14ac:dyDescent="0.25">
      <c r="Q200" s="63">
        <v>448</v>
      </c>
      <c r="R200" s="63">
        <v>20</v>
      </c>
    </row>
    <row r="201" spans="17:18" x14ac:dyDescent="0.25">
      <c r="Q201" s="63">
        <v>449</v>
      </c>
      <c r="R201" s="63">
        <v>20</v>
      </c>
    </row>
    <row r="202" spans="17:18" x14ac:dyDescent="0.25">
      <c r="Q202" s="63">
        <v>450</v>
      </c>
      <c r="R202" s="63">
        <v>20</v>
      </c>
    </row>
    <row r="203" spans="17:18" x14ac:dyDescent="0.25">
      <c r="Q203" s="63">
        <v>451</v>
      </c>
      <c r="R203" s="63">
        <v>21</v>
      </c>
    </row>
    <row r="204" spans="17:18" x14ac:dyDescent="0.25">
      <c r="Q204" s="63">
        <v>452</v>
      </c>
      <c r="R204" s="63">
        <v>21</v>
      </c>
    </row>
    <row r="205" spans="17:18" x14ac:dyDescent="0.25">
      <c r="Q205" s="63">
        <v>453</v>
      </c>
      <c r="R205" s="63">
        <v>21</v>
      </c>
    </row>
    <row r="206" spans="17:18" x14ac:dyDescent="0.25">
      <c r="Q206" s="63">
        <v>454</v>
      </c>
      <c r="R206" s="63">
        <v>21</v>
      </c>
    </row>
    <row r="207" spans="17:18" x14ac:dyDescent="0.25">
      <c r="Q207" s="63">
        <v>455</v>
      </c>
      <c r="R207" s="63">
        <v>21</v>
      </c>
    </row>
    <row r="208" spans="17:18" x14ac:dyDescent="0.25">
      <c r="Q208" s="63">
        <v>456</v>
      </c>
      <c r="R208" s="63">
        <v>21</v>
      </c>
    </row>
    <row r="209" spans="17:18" x14ac:dyDescent="0.25">
      <c r="Q209" s="63">
        <v>457</v>
      </c>
      <c r="R209" s="63">
        <v>21</v>
      </c>
    </row>
    <row r="210" spans="17:18" x14ac:dyDescent="0.25">
      <c r="Q210" s="63">
        <v>458</v>
      </c>
      <c r="R210" s="63">
        <v>21</v>
      </c>
    </row>
    <row r="211" spans="17:18" x14ac:dyDescent="0.25">
      <c r="Q211" s="63">
        <v>459</v>
      </c>
      <c r="R211" s="63">
        <v>21</v>
      </c>
    </row>
    <row r="212" spans="17:18" x14ac:dyDescent="0.25">
      <c r="Q212" s="63">
        <v>460</v>
      </c>
      <c r="R212" s="63">
        <v>21</v>
      </c>
    </row>
    <row r="213" spans="17:18" x14ac:dyDescent="0.25">
      <c r="Q213" s="63">
        <v>461</v>
      </c>
      <c r="R213" s="63">
        <v>22</v>
      </c>
    </row>
    <row r="214" spans="17:18" x14ac:dyDescent="0.25">
      <c r="Q214" s="63">
        <v>462</v>
      </c>
      <c r="R214" s="63">
        <v>22</v>
      </c>
    </row>
    <row r="215" spans="17:18" x14ac:dyDescent="0.25">
      <c r="Q215" s="63">
        <v>463</v>
      </c>
      <c r="R215" s="63">
        <v>22</v>
      </c>
    </row>
    <row r="216" spans="17:18" x14ac:dyDescent="0.25">
      <c r="Q216" s="63">
        <v>464</v>
      </c>
      <c r="R216" s="63">
        <v>22</v>
      </c>
    </row>
    <row r="217" spans="17:18" x14ac:dyDescent="0.25">
      <c r="Q217" s="63">
        <v>465</v>
      </c>
      <c r="R217" s="63">
        <v>22</v>
      </c>
    </row>
    <row r="218" spans="17:18" x14ac:dyDescent="0.25">
      <c r="Q218" s="63">
        <v>466</v>
      </c>
      <c r="R218" s="63">
        <v>22</v>
      </c>
    </row>
    <row r="219" spans="17:18" x14ac:dyDescent="0.25">
      <c r="Q219" s="63">
        <v>467</v>
      </c>
      <c r="R219" s="63">
        <v>22</v>
      </c>
    </row>
    <row r="220" spans="17:18" x14ac:dyDescent="0.25">
      <c r="Q220" s="63">
        <v>468</v>
      </c>
      <c r="R220" s="63">
        <v>22</v>
      </c>
    </row>
    <row r="221" spans="17:18" x14ac:dyDescent="0.25">
      <c r="Q221" s="63">
        <v>469</v>
      </c>
      <c r="R221" s="63">
        <v>22</v>
      </c>
    </row>
    <row r="222" spans="17:18" x14ac:dyDescent="0.25">
      <c r="Q222" s="63">
        <v>470</v>
      </c>
      <c r="R222" s="63">
        <v>22</v>
      </c>
    </row>
    <row r="223" spans="17:18" x14ac:dyDescent="0.25">
      <c r="Q223" s="63">
        <v>471</v>
      </c>
      <c r="R223" s="63">
        <v>23</v>
      </c>
    </row>
    <row r="224" spans="17:18" x14ac:dyDescent="0.25">
      <c r="Q224" s="63">
        <v>472</v>
      </c>
      <c r="R224" s="63">
        <v>23</v>
      </c>
    </row>
    <row r="225" spans="17:18" x14ac:dyDescent="0.25">
      <c r="Q225" s="63">
        <v>473</v>
      </c>
      <c r="R225" s="63">
        <v>23</v>
      </c>
    </row>
    <row r="226" spans="17:18" x14ac:dyDescent="0.25">
      <c r="Q226" s="63">
        <v>474</v>
      </c>
      <c r="R226" s="63">
        <v>23</v>
      </c>
    </row>
    <row r="227" spans="17:18" x14ac:dyDescent="0.25">
      <c r="Q227" s="63">
        <v>475</v>
      </c>
      <c r="R227" s="63">
        <v>23</v>
      </c>
    </row>
    <row r="228" spans="17:18" x14ac:dyDescent="0.25">
      <c r="Q228" s="63">
        <v>476</v>
      </c>
      <c r="R228" s="63">
        <v>23</v>
      </c>
    </row>
    <row r="229" spans="17:18" x14ac:dyDescent="0.25">
      <c r="Q229" s="63">
        <v>477</v>
      </c>
      <c r="R229" s="63">
        <v>23</v>
      </c>
    </row>
    <row r="230" spans="17:18" x14ac:dyDescent="0.25">
      <c r="Q230" s="63">
        <v>478</v>
      </c>
      <c r="R230" s="63">
        <v>23</v>
      </c>
    </row>
    <row r="231" spans="17:18" x14ac:dyDescent="0.25">
      <c r="Q231" s="63">
        <v>479</v>
      </c>
      <c r="R231" s="63">
        <v>23</v>
      </c>
    </row>
    <row r="232" spans="17:18" x14ac:dyDescent="0.25">
      <c r="Q232" s="63">
        <v>480</v>
      </c>
      <c r="R232" s="63">
        <v>23</v>
      </c>
    </row>
    <row r="233" spans="17:18" x14ac:dyDescent="0.25">
      <c r="Q233" s="63">
        <v>481</v>
      </c>
      <c r="R233" s="63">
        <v>24</v>
      </c>
    </row>
    <row r="234" spans="17:18" x14ac:dyDescent="0.25">
      <c r="Q234" s="63">
        <v>482</v>
      </c>
      <c r="R234" s="63">
        <v>24</v>
      </c>
    </row>
    <row r="235" spans="17:18" x14ac:dyDescent="0.25">
      <c r="Q235" s="63">
        <v>483</v>
      </c>
      <c r="R235" s="63">
        <v>24</v>
      </c>
    </row>
    <row r="236" spans="17:18" x14ac:dyDescent="0.25">
      <c r="Q236" s="63">
        <v>484</v>
      </c>
      <c r="R236" s="63">
        <v>24</v>
      </c>
    </row>
    <row r="237" spans="17:18" x14ac:dyDescent="0.25">
      <c r="Q237" s="63">
        <v>485</v>
      </c>
      <c r="R237" s="63">
        <v>24</v>
      </c>
    </row>
    <row r="238" spans="17:18" x14ac:dyDescent="0.25">
      <c r="Q238" s="63">
        <v>486</v>
      </c>
      <c r="R238" s="63">
        <v>24</v>
      </c>
    </row>
    <row r="239" spans="17:18" x14ac:dyDescent="0.25">
      <c r="Q239" s="63">
        <v>487</v>
      </c>
      <c r="R239" s="63">
        <v>24</v>
      </c>
    </row>
    <row r="240" spans="17:18" x14ac:dyDescent="0.25">
      <c r="Q240" s="63">
        <v>488</v>
      </c>
      <c r="R240" s="63">
        <v>24</v>
      </c>
    </row>
    <row r="241" spans="17:18" x14ac:dyDescent="0.25">
      <c r="Q241" s="63">
        <v>489</v>
      </c>
      <c r="R241" s="63">
        <v>24</v>
      </c>
    </row>
    <row r="242" spans="17:18" x14ac:dyDescent="0.25">
      <c r="Q242" s="63">
        <v>490</v>
      </c>
      <c r="R242" s="63">
        <v>24</v>
      </c>
    </row>
    <row r="243" spans="17:18" x14ac:dyDescent="0.25">
      <c r="Q243" s="63">
        <v>491</v>
      </c>
      <c r="R243" s="63">
        <v>25</v>
      </c>
    </row>
    <row r="244" spans="17:18" x14ac:dyDescent="0.25">
      <c r="Q244" s="63">
        <v>492</v>
      </c>
      <c r="R244" s="63">
        <v>25</v>
      </c>
    </row>
    <row r="245" spans="17:18" x14ac:dyDescent="0.25">
      <c r="Q245" s="63">
        <v>493</v>
      </c>
      <c r="R245" s="63">
        <v>25</v>
      </c>
    </row>
    <row r="246" spans="17:18" x14ac:dyDescent="0.25">
      <c r="Q246" s="63">
        <v>494</v>
      </c>
      <c r="R246" s="63">
        <v>25</v>
      </c>
    </row>
    <row r="247" spans="17:18" x14ac:dyDescent="0.25">
      <c r="Q247" s="63">
        <v>495</v>
      </c>
      <c r="R247" s="63">
        <v>25</v>
      </c>
    </row>
    <row r="248" spans="17:18" x14ac:dyDescent="0.25">
      <c r="Q248" s="63">
        <v>496</v>
      </c>
      <c r="R248" s="63">
        <v>25</v>
      </c>
    </row>
    <row r="249" spans="17:18" x14ac:dyDescent="0.25">
      <c r="Q249" s="63">
        <v>497</v>
      </c>
      <c r="R249" s="63">
        <v>25</v>
      </c>
    </row>
    <row r="250" spans="17:18" x14ac:dyDescent="0.25">
      <c r="Q250" s="63">
        <v>498</v>
      </c>
      <c r="R250" s="63">
        <v>25</v>
      </c>
    </row>
    <row r="251" spans="17:18" x14ac:dyDescent="0.25">
      <c r="Q251" s="63">
        <v>499</v>
      </c>
      <c r="R251" s="63">
        <v>25</v>
      </c>
    </row>
    <row r="252" spans="17:18" x14ac:dyDescent="0.25">
      <c r="Q252" s="63">
        <v>500</v>
      </c>
      <c r="R252" s="63">
        <v>25</v>
      </c>
    </row>
    <row r="253" spans="17:18" x14ac:dyDescent="0.25">
      <c r="Q253" s="63">
        <v>501</v>
      </c>
      <c r="R253" s="63">
        <v>26</v>
      </c>
    </row>
    <row r="254" spans="17:18" x14ac:dyDescent="0.25">
      <c r="Q254" s="63">
        <v>502</v>
      </c>
      <c r="R254" s="63">
        <v>26</v>
      </c>
    </row>
    <row r="255" spans="17:18" x14ac:dyDescent="0.25">
      <c r="Q255" s="63">
        <v>503</v>
      </c>
      <c r="R255" s="63">
        <v>26</v>
      </c>
    </row>
    <row r="256" spans="17:18" x14ac:dyDescent="0.25">
      <c r="Q256" s="63">
        <v>504</v>
      </c>
      <c r="R256" s="63">
        <v>26</v>
      </c>
    </row>
    <row r="257" spans="17:18" x14ac:dyDescent="0.25">
      <c r="Q257" s="63">
        <v>505</v>
      </c>
      <c r="R257" s="63">
        <v>26</v>
      </c>
    </row>
    <row r="258" spans="17:18" x14ac:dyDescent="0.25">
      <c r="Q258" s="63">
        <v>506</v>
      </c>
      <c r="R258" s="63">
        <v>26</v>
      </c>
    </row>
    <row r="259" spans="17:18" x14ac:dyDescent="0.25">
      <c r="Q259" s="63">
        <v>507</v>
      </c>
      <c r="R259" s="63">
        <v>26</v>
      </c>
    </row>
    <row r="260" spans="17:18" x14ac:dyDescent="0.25">
      <c r="Q260" s="63">
        <v>508</v>
      </c>
      <c r="R260" s="63">
        <v>26</v>
      </c>
    </row>
    <row r="261" spans="17:18" x14ac:dyDescent="0.25">
      <c r="Q261" s="63">
        <v>509</v>
      </c>
      <c r="R261" s="63">
        <v>26</v>
      </c>
    </row>
    <row r="262" spans="17:18" x14ac:dyDescent="0.25">
      <c r="Q262" s="63">
        <v>510</v>
      </c>
      <c r="R262" s="63">
        <v>26</v>
      </c>
    </row>
    <row r="263" spans="17:18" x14ac:dyDescent="0.25">
      <c r="Q263" s="63">
        <v>511</v>
      </c>
      <c r="R263" s="63">
        <v>27</v>
      </c>
    </row>
    <row r="264" spans="17:18" x14ac:dyDescent="0.25">
      <c r="Q264" s="63">
        <v>512</v>
      </c>
      <c r="R264" s="63">
        <v>27</v>
      </c>
    </row>
    <row r="265" spans="17:18" x14ac:dyDescent="0.25">
      <c r="Q265" s="63">
        <v>513</v>
      </c>
      <c r="R265" s="63">
        <v>27</v>
      </c>
    </row>
    <row r="266" spans="17:18" x14ac:dyDescent="0.25">
      <c r="Q266" s="63">
        <v>514</v>
      </c>
      <c r="R266" s="63">
        <v>27</v>
      </c>
    </row>
    <row r="267" spans="17:18" x14ac:dyDescent="0.25">
      <c r="Q267" s="63">
        <v>515</v>
      </c>
      <c r="R267" s="63">
        <v>27</v>
      </c>
    </row>
    <row r="268" spans="17:18" x14ac:dyDescent="0.25">
      <c r="Q268" s="63">
        <v>516</v>
      </c>
      <c r="R268" s="63">
        <v>27</v>
      </c>
    </row>
    <row r="269" spans="17:18" x14ac:dyDescent="0.25">
      <c r="Q269" s="63">
        <v>517</v>
      </c>
      <c r="R269" s="63">
        <v>27</v>
      </c>
    </row>
    <row r="270" spans="17:18" x14ac:dyDescent="0.25">
      <c r="Q270" s="63">
        <v>518</v>
      </c>
      <c r="R270" s="63">
        <v>27</v>
      </c>
    </row>
    <row r="271" spans="17:18" x14ac:dyDescent="0.25">
      <c r="Q271" s="63">
        <v>519</v>
      </c>
      <c r="R271" s="63">
        <v>27</v>
      </c>
    </row>
    <row r="272" spans="17:18" x14ac:dyDescent="0.25">
      <c r="Q272" s="63">
        <v>520</v>
      </c>
      <c r="R272" s="63">
        <v>27</v>
      </c>
    </row>
    <row r="273" spans="17:18" x14ac:dyDescent="0.25">
      <c r="Q273" s="63">
        <v>521</v>
      </c>
      <c r="R273" s="63">
        <v>28</v>
      </c>
    </row>
    <row r="274" spans="17:18" x14ac:dyDescent="0.25">
      <c r="Q274" s="63">
        <v>522</v>
      </c>
      <c r="R274" s="63">
        <v>28</v>
      </c>
    </row>
    <row r="275" spans="17:18" x14ac:dyDescent="0.25">
      <c r="Q275" s="63">
        <v>523</v>
      </c>
      <c r="R275" s="63">
        <v>28</v>
      </c>
    </row>
    <row r="276" spans="17:18" x14ac:dyDescent="0.25">
      <c r="Q276" s="63">
        <v>524</v>
      </c>
      <c r="R276" s="63">
        <v>28</v>
      </c>
    </row>
    <row r="277" spans="17:18" x14ac:dyDescent="0.25">
      <c r="Q277" s="63">
        <v>525</v>
      </c>
      <c r="R277" s="63">
        <v>28</v>
      </c>
    </row>
    <row r="278" spans="17:18" x14ac:dyDescent="0.25">
      <c r="Q278" s="63">
        <v>526</v>
      </c>
      <c r="R278" s="63">
        <v>28</v>
      </c>
    </row>
    <row r="279" spans="17:18" x14ac:dyDescent="0.25">
      <c r="Q279" s="63">
        <v>527</v>
      </c>
      <c r="R279" s="63">
        <v>28</v>
      </c>
    </row>
    <row r="280" spans="17:18" x14ac:dyDescent="0.25">
      <c r="Q280" s="63">
        <v>528</v>
      </c>
      <c r="R280" s="63">
        <v>28</v>
      </c>
    </row>
    <row r="281" spans="17:18" x14ac:dyDescent="0.25">
      <c r="Q281" s="63">
        <v>529</v>
      </c>
      <c r="R281" s="63">
        <v>28</v>
      </c>
    </row>
    <row r="282" spans="17:18" x14ac:dyDescent="0.25">
      <c r="Q282" s="63">
        <v>530</v>
      </c>
      <c r="R282" s="63">
        <v>28</v>
      </c>
    </row>
    <row r="283" spans="17:18" x14ac:dyDescent="0.25">
      <c r="Q283" s="63">
        <v>531</v>
      </c>
      <c r="R283" s="63">
        <v>29</v>
      </c>
    </row>
    <row r="284" spans="17:18" x14ac:dyDescent="0.25">
      <c r="Q284" s="63">
        <v>532</v>
      </c>
      <c r="R284" s="63">
        <v>29</v>
      </c>
    </row>
    <row r="285" spans="17:18" x14ac:dyDescent="0.25">
      <c r="Q285" s="63">
        <v>533</v>
      </c>
      <c r="R285" s="63">
        <v>29</v>
      </c>
    </row>
    <row r="286" spans="17:18" x14ac:dyDescent="0.25">
      <c r="Q286" s="63">
        <v>534</v>
      </c>
      <c r="R286" s="63">
        <v>29</v>
      </c>
    </row>
    <row r="287" spans="17:18" x14ac:dyDescent="0.25">
      <c r="Q287" s="63">
        <v>535</v>
      </c>
      <c r="R287" s="63">
        <v>29</v>
      </c>
    </row>
    <row r="288" spans="17:18" x14ac:dyDescent="0.25">
      <c r="Q288" s="63">
        <v>536</v>
      </c>
      <c r="R288" s="63">
        <v>29</v>
      </c>
    </row>
    <row r="289" spans="17:18" x14ac:dyDescent="0.25">
      <c r="Q289" s="63">
        <v>537</v>
      </c>
      <c r="R289" s="63">
        <v>29</v>
      </c>
    </row>
    <row r="290" spans="17:18" x14ac:dyDescent="0.25">
      <c r="Q290" s="63">
        <v>538</v>
      </c>
      <c r="R290" s="63">
        <v>29</v>
      </c>
    </row>
    <row r="291" spans="17:18" x14ac:dyDescent="0.25">
      <c r="Q291" s="63">
        <v>539</v>
      </c>
      <c r="R291" s="63">
        <v>29</v>
      </c>
    </row>
    <row r="292" spans="17:18" x14ac:dyDescent="0.25">
      <c r="Q292" s="63">
        <v>540</v>
      </c>
      <c r="R292" s="63">
        <v>29</v>
      </c>
    </row>
    <row r="293" spans="17:18" x14ac:dyDescent="0.25">
      <c r="Q293" s="63">
        <v>541</v>
      </c>
      <c r="R293" s="63">
        <v>30</v>
      </c>
    </row>
    <row r="294" spans="17:18" x14ac:dyDescent="0.25">
      <c r="Q294" s="63">
        <v>542</v>
      </c>
      <c r="R294" s="63">
        <v>30</v>
      </c>
    </row>
    <row r="295" spans="17:18" x14ac:dyDescent="0.25">
      <c r="Q295" s="63">
        <v>543</v>
      </c>
      <c r="R295" s="63">
        <v>30</v>
      </c>
    </row>
    <row r="296" spans="17:18" x14ac:dyDescent="0.25">
      <c r="Q296" s="63">
        <v>544</v>
      </c>
      <c r="R296" s="63">
        <v>30</v>
      </c>
    </row>
    <row r="297" spans="17:18" x14ac:dyDescent="0.25">
      <c r="Q297" s="63">
        <v>545</v>
      </c>
      <c r="R297" s="63">
        <v>30</v>
      </c>
    </row>
    <row r="298" spans="17:18" x14ac:dyDescent="0.25">
      <c r="Q298" s="63">
        <v>546</v>
      </c>
      <c r="R298" s="63">
        <v>30</v>
      </c>
    </row>
    <row r="299" spans="17:18" x14ac:dyDescent="0.25">
      <c r="Q299" s="63">
        <v>547</v>
      </c>
      <c r="R299" s="63">
        <v>30</v>
      </c>
    </row>
    <row r="300" spans="17:18" x14ac:dyDescent="0.25">
      <c r="Q300" s="63">
        <v>548</v>
      </c>
      <c r="R300" s="63">
        <v>30</v>
      </c>
    </row>
    <row r="301" spans="17:18" x14ac:dyDescent="0.25">
      <c r="Q301" s="63">
        <v>549</v>
      </c>
      <c r="R301" s="63">
        <v>30</v>
      </c>
    </row>
    <row r="302" spans="17:18" x14ac:dyDescent="0.25">
      <c r="Q302" s="63">
        <v>550</v>
      </c>
      <c r="R302" s="63">
        <v>30</v>
      </c>
    </row>
    <row r="303" spans="17:18" x14ac:dyDescent="0.25">
      <c r="Q303" s="63">
        <v>551</v>
      </c>
      <c r="R303" s="63">
        <v>31</v>
      </c>
    </row>
    <row r="304" spans="17:18" x14ac:dyDescent="0.25">
      <c r="Q304" s="63">
        <v>552</v>
      </c>
      <c r="R304" s="63">
        <v>31</v>
      </c>
    </row>
    <row r="305" spans="17:18" x14ac:dyDescent="0.25">
      <c r="Q305" s="63">
        <v>553</v>
      </c>
      <c r="R305" s="63">
        <v>31</v>
      </c>
    </row>
    <row r="306" spans="17:18" x14ac:dyDescent="0.25">
      <c r="Q306" s="63">
        <v>554</v>
      </c>
      <c r="R306" s="63">
        <v>31</v>
      </c>
    </row>
    <row r="307" spans="17:18" x14ac:dyDescent="0.25">
      <c r="Q307" s="63">
        <v>555</v>
      </c>
      <c r="R307" s="63">
        <v>31</v>
      </c>
    </row>
    <row r="308" spans="17:18" x14ac:dyDescent="0.25">
      <c r="Q308" s="63">
        <v>556</v>
      </c>
      <c r="R308" s="63">
        <v>31</v>
      </c>
    </row>
    <row r="309" spans="17:18" x14ac:dyDescent="0.25">
      <c r="Q309" s="63">
        <v>557</v>
      </c>
      <c r="R309" s="63">
        <v>31</v>
      </c>
    </row>
    <row r="310" spans="17:18" x14ac:dyDescent="0.25">
      <c r="Q310" s="63">
        <v>558</v>
      </c>
      <c r="R310" s="63">
        <v>31</v>
      </c>
    </row>
    <row r="311" spans="17:18" x14ac:dyDescent="0.25">
      <c r="Q311" s="63">
        <v>559</v>
      </c>
      <c r="R311" s="63">
        <v>31</v>
      </c>
    </row>
    <row r="312" spans="17:18" x14ac:dyDescent="0.25">
      <c r="Q312" s="63">
        <v>560</v>
      </c>
      <c r="R312" s="63">
        <v>31</v>
      </c>
    </row>
    <row r="313" spans="17:18" x14ac:dyDescent="0.25">
      <c r="Q313" s="63">
        <v>561</v>
      </c>
      <c r="R313" s="63">
        <v>32</v>
      </c>
    </row>
    <row r="314" spans="17:18" x14ac:dyDescent="0.25">
      <c r="Q314" s="63">
        <v>562</v>
      </c>
      <c r="R314" s="63">
        <v>32</v>
      </c>
    </row>
    <row r="315" spans="17:18" x14ac:dyDescent="0.25">
      <c r="Q315" s="63">
        <v>563</v>
      </c>
      <c r="R315" s="63">
        <v>32</v>
      </c>
    </row>
    <row r="316" spans="17:18" x14ac:dyDescent="0.25">
      <c r="Q316" s="63">
        <v>564</v>
      </c>
      <c r="R316" s="63">
        <v>32</v>
      </c>
    </row>
    <row r="317" spans="17:18" x14ac:dyDescent="0.25">
      <c r="Q317" s="63">
        <v>565</v>
      </c>
      <c r="R317" s="63">
        <v>32</v>
      </c>
    </row>
    <row r="318" spans="17:18" x14ac:dyDescent="0.25">
      <c r="Q318" s="63">
        <v>566</v>
      </c>
      <c r="R318" s="63">
        <v>32</v>
      </c>
    </row>
    <row r="319" spans="17:18" x14ac:dyDescent="0.25">
      <c r="Q319" s="63">
        <v>567</v>
      </c>
      <c r="R319" s="63">
        <v>32</v>
      </c>
    </row>
    <row r="320" spans="17:18" x14ac:dyDescent="0.25">
      <c r="Q320" s="63">
        <v>568</v>
      </c>
      <c r="R320" s="63">
        <v>32</v>
      </c>
    </row>
    <row r="321" spans="17:18" x14ac:dyDescent="0.25">
      <c r="Q321" s="63">
        <v>569</v>
      </c>
      <c r="R321" s="63">
        <v>32</v>
      </c>
    </row>
    <row r="322" spans="17:18" x14ac:dyDescent="0.25">
      <c r="Q322" s="63">
        <v>570</v>
      </c>
      <c r="R322" s="63">
        <v>32</v>
      </c>
    </row>
    <row r="323" spans="17:18" x14ac:dyDescent="0.25">
      <c r="Q323" s="63">
        <v>571</v>
      </c>
      <c r="R323" s="63">
        <v>33</v>
      </c>
    </row>
    <row r="324" spans="17:18" x14ac:dyDescent="0.25">
      <c r="Q324" s="63">
        <v>572</v>
      </c>
      <c r="R324" s="63">
        <v>33</v>
      </c>
    </row>
    <row r="325" spans="17:18" x14ac:dyDescent="0.25">
      <c r="Q325" s="63">
        <v>573</v>
      </c>
      <c r="R325" s="63">
        <v>33</v>
      </c>
    </row>
    <row r="326" spans="17:18" x14ac:dyDescent="0.25">
      <c r="Q326" s="63">
        <v>574</v>
      </c>
      <c r="R326" s="63">
        <v>33</v>
      </c>
    </row>
    <row r="327" spans="17:18" x14ac:dyDescent="0.25">
      <c r="Q327" s="63">
        <v>575</v>
      </c>
      <c r="R327" s="63">
        <v>33</v>
      </c>
    </row>
    <row r="328" spans="17:18" x14ac:dyDescent="0.25">
      <c r="Q328" s="63">
        <v>576</v>
      </c>
      <c r="R328" s="63">
        <v>33</v>
      </c>
    </row>
    <row r="329" spans="17:18" x14ac:dyDescent="0.25">
      <c r="Q329" s="63">
        <v>577</v>
      </c>
      <c r="R329" s="63">
        <v>33</v>
      </c>
    </row>
    <row r="330" spans="17:18" x14ac:dyDescent="0.25">
      <c r="Q330" s="63">
        <v>578</v>
      </c>
      <c r="R330" s="63">
        <v>33</v>
      </c>
    </row>
    <row r="331" spans="17:18" x14ac:dyDescent="0.25">
      <c r="Q331" s="63">
        <v>579</v>
      </c>
      <c r="R331" s="63">
        <v>33</v>
      </c>
    </row>
    <row r="332" spans="17:18" x14ac:dyDescent="0.25">
      <c r="Q332" s="63">
        <v>580</v>
      </c>
      <c r="R332" s="63">
        <v>33</v>
      </c>
    </row>
    <row r="333" spans="17:18" x14ac:dyDescent="0.25">
      <c r="Q333" s="63">
        <v>581</v>
      </c>
      <c r="R333" s="63">
        <v>34</v>
      </c>
    </row>
    <row r="334" spans="17:18" x14ac:dyDescent="0.25">
      <c r="Q334" s="63">
        <v>582</v>
      </c>
      <c r="R334" s="63">
        <v>34</v>
      </c>
    </row>
    <row r="335" spans="17:18" x14ac:dyDescent="0.25">
      <c r="Q335" s="63">
        <v>583</v>
      </c>
      <c r="R335" s="63">
        <v>34</v>
      </c>
    </row>
    <row r="336" spans="17:18" x14ac:dyDescent="0.25">
      <c r="Q336" s="63">
        <v>584</v>
      </c>
      <c r="R336" s="63">
        <v>34</v>
      </c>
    </row>
    <row r="337" spans="17:18" x14ac:dyDescent="0.25">
      <c r="Q337" s="63">
        <v>585</v>
      </c>
      <c r="R337" s="63">
        <v>34</v>
      </c>
    </row>
    <row r="338" spans="17:18" x14ac:dyDescent="0.25">
      <c r="Q338" s="63">
        <v>586</v>
      </c>
      <c r="R338" s="63">
        <v>34</v>
      </c>
    </row>
    <row r="339" spans="17:18" x14ac:dyDescent="0.25">
      <c r="Q339" s="63">
        <v>587</v>
      </c>
      <c r="R339" s="63">
        <v>34</v>
      </c>
    </row>
    <row r="340" spans="17:18" x14ac:dyDescent="0.25">
      <c r="Q340" s="63">
        <v>588</v>
      </c>
      <c r="R340" s="63">
        <v>34</v>
      </c>
    </row>
    <row r="341" spans="17:18" x14ac:dyDescent="0.25">
      <c r="Q341" s="63">
        <v>589</v>
      </c>
      <c r="R341" s="63">
        <v>34</v>
      </c>
    </row>
    <row r="342" spans="17:18" x14ac:dyDescent="0.25">
      <c r="Q342" s="63">
        <v>590</v>
      </c>
      <c r="R342" s="63">
        <v>34</v>
      </c>
    </row>
    <row r="343" spans="17:18" x14ac:dyDescent="0.25">
      <c r="Q343" s="63">
        <v>591</v>
      </c>
      <c r="R343" s="63">
        <v>35</v>
      </c>
    </row>
    <row r="344" spans="17:18" x14ac:dyDescent="0.25">
      <c r="Q344" s="63">
        <v>592</v>
      </c>
      <c r="R344" s="63">
        <v>35</v>
      </c>
    </row>
    <row r="345" spans="17:18" x14ac:dyDescent="0.25">
      <c r="Q345" s="63">
        <v>593</v>
      </c>
      <c r="R345" s="63">
        <v>35</v>
      </c>
    </row>
    <row r="346" spans="17:18" x14ac:dyDescent="0.25">
      <c r="Q346" s="63">
        <v>594</v>
      </c>
      <c r="R346" s="63">
        <v>35</v>
      </c>
    </row>
    <row r="347" spans="17:18" x14ac:dyDescent="0.25">
      <c r="Q347" s="63">
        <v>595</v>
      </c>
      <c r="R347" s="63">
        <v>35</v>
      </c>
    </row>
    <row r="348" spans="17:18" x14ac:dyDescent="0.25">
      <c r="Q348" s="63">
        <v>596</v>
      </c>
      <c r="R348" s="63">
        <v>35</v>
      </c>
    </row>
    <row r="349" spans="17:18" x14ac:dyDescent="0.25">
      <c r="Q349" s="63">
        <v>597</v>
      </c>
      <c r="R349" s="63">
        <v>35</v>
      </c>
    </row>
    <row r="350" spans="17:18" x14ac:dyDescent="0.25">
      <c r="Q350" s="63">
        <v>598</v>
      </c>
      <c r="R350" s="63">
        <v>35</v>
      </c>
    </row>
    <row r="351" spans="17:18" x14ac:dyDescent="0.25">
      <c r="Q351" s="63">
        <v>599</v>
      </c>
      <c r="R351" s="63">
        <v>35</v>
      </c>
    </row>
    <row r="352" spans="17:18" x14ac:dyDescent="0.25">
      <c r="Q352" s="63">
        <v>600</v>
      </c>
      <c r="R352" s="63">
        <v>35</v>
      </c>
    </row>
  </sheetData>
  <sheetProtection algorithmName="SHA-512" hashValue="0s9M3h/GI3jfoMvou73PcGGce50R+ubh71GtPYXRvHLeA9o+TK/0V4oWRo1jZSFJSv361EdFmGqzA9n/w3c6Rw==" saltValue="4gD8cvw1EihQOMAxsZf3nA==" spinCount="100000" sheet="1" objects="1" scenarios="1" selectLockedCells="1" selectUnlockedCell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Multi-Mech</vt:lpstr>
      <vt:lpstr>Solo-Mech</vt:lpstr>
      <vt:lpstr>Slim-Mech</vt:lpstr>
      <vt:lpstr>Лист1</vt:lpstr>
      <vt:lpstr>Лист3</vt:lpstr>
      <vt:lpstr>Технический Slim-Mech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Bromat</cp:lastModifiedBy>
  <cp:revision>1</cp:revision>
  <dcterms:created xsi:type="dcterms:W3CDTF">2024-04-15T10:36:06Z</dcterms:created>
  <dcterms:modified xsi:type="dcterms:W3CDTF">2026-06-08T13:09:50Z</dcterms:modified>
</cp:coreProperties>
</file>